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tabRatio="926" activeTab="0"/>
  </bookViews>
  <sheets>
    <sheet name="Sheet1" sheetId="1" r:id="rId1"/>
    <sheet name="1 Tien do NN" sheetId="2" r:id="rId2"/>
    <sheet name="2. Vụ đông xuân" sheetId="3" r:id="rId3"/>
    <sheet name="3. IIP" sheetId="4" r:id="rId4"/>
    <sheet name="4. SPCN chuyeu" sheetId="5" r:id="rId5"/>
    <sheet name="5. Chỉ số lao động" sheetId="6" r:id="rId6"/>
    <sheet name="6. VDT" sheetId="7" r:id="rId7"/>
    <sheet name="7. NH" sheetId="8" r:id="rId8"/>
    <sheet name="8. Tongmucbanle_HHDV" sheetId="9" r:id="rId9"/>
    <sheet name="9. Tổng mức bl" sheetId="10" r:id="rId10"/>
    <sheet name="10. Luu tru an uong" sheetId="11" r:id="rId11"/>
    <sheet name="11. Xuatkhau" sheetId="12" r:id="rId12"/>
    <sheet name="12. Nhapkhau" sheetId="13" r:id="rId13"/>
    <sheet name="13. Chi so gia" sheetId="14" r:id="rId14"/>
    <sheet name="14. Doanh thu VT" sheetId="15" r:id="rId15"/>
    <sheet name="15. Vantai" sheetId="16" r:id="rId16"/>
    <sheet name="16. Tai nan GThong" sheetId="17" r:id="rId17"/>
  </sheets>
  <externalReferences>
    <externalReference r:id="rId20"/>
  </externalReferences>
  <definedNames>
    <definedName name="_Fill" hidden="1">#REF!</definedName>
    <definedName name="nhan">#REF!</definedName>
  </definedNames>
  <calcPr fullCalcOnLoad="1"/>
</workbook>
</file>

<file path=xl/sharedStrings.xml><?xml version="1.0" encoding="utf-8"?>
<sst xmlns="http://schemas.openxmlformats.org/spreadsheetml/2006/main" count="713" uniqueCount="390">
  <si>
    <t>Tấn</t>
  </si>
  <si>
    <t>TỔNG SỐ</t>
  </si>
  <si>
    <t>TỔNG TRỊ GIÁ</t>
  </si>
  <si>
    <t>Thực hiện</t>
  </si>
  <si>
    <t>Bia đóng chai</t>
  </si>
  <si>
    <t>Tấm lợp bằng kim loại</t>
  </si>
  <si>
    <t>Điện sản xuất</t>
  </si>
  <si>
    <t>Điện thương phẩm</t>
  </si>
  <si>
    <t>Hàng hoá khác</t>
  </si>
  <si>
    <t>Hàng thuỷ sản</t>
  </si>
  <si>
    <t>Gạo</t>
  </si>
  <si>
    <t>Giày dép các loại</t>
  </si>
  <si>
    <t>Dung dịch đạm huyết thanh</t>
  </si>
  <si>
    <t>Đá ốp lát</t>
  </si>
  <si>
    <t>Cấu kiện nhà lắp sẵn bằng kim loại</t>
  </si>
  <si>
    <t>Tôm đông lạnh</t>
  </si>
  <si>
    <t>Phân theo ngành kinh tế</t>
  </si>
  <si>
    <t>Lít</t>
  </si>
  <si>
    <t>Chiếc</t>
  </si>
  <si>
    <t>Nước uống được</t>
  </si>
  <si>
    <t>Thương nghiệp</t>
  </si>
  <si>
    <t>Dịch vụ</t>
  </si>
  <si>
    <t>Đơn vị tính: %</t>
  </si>
  <si>
    <t>B. Khai khoáng</t>
  </si>
  <si>
    <t>07. Khai thác quặng kim loại</t>
  </si>
  <si>
    <t>08. Khai khoáng khác</t>
  </si>
  <si>
    <t>C. Công nghiệp chế biến, chế tạo</t>
  </si>
  <si>
    <t>10. Sản xuất chế biến thực phẩm</t>
  </si>
  <si>
    <t>11. Sản xuất đồ uống</t>
  </si>
  <si>
    <t>14. Sản xuất trang phục</t>
  </si>
  <si>
    <t>16. Chế biến gỗ và sản xuất sản phẩm từ gỗ, tre, nứa (trừ giường, tủ, bàn, ghế); sản xuất sản phẩm từ rơm, rạ và vật liệu tết bện</t>
  </si>
  <si>
    <t>17. Sản xuất giấy và sản phẩm từ giấy</t>
  </si>
  <si>
    <t>21. Sản xuất thuốc, hóa dược và dược liệu</t>
  </si>
  <si>
    <t>23. Sản xuất sản phẩm từ khoáng phi kim loại khác</t>
  </si>
  <si>
    <t>25. Sản xuất sản phẩm từ kim loại đúc sẵn (trừ máy móc, thiết bị)</t>
  </si>
  <si>
    <t>31. Sản xuất giường, tủ, bàn ghế</t>
  </si>
  <si>
    <t>D. Sản xuất và phân phối điện, khí đốt, nước nóng, hơi nước và điều hòa không khí</t>
  </si>
  <si>
    <t>35. Sản xuất và phân phối điện, khí đốt, nước nóng, hơi nước và điều hòa không khí</t>
  </si>
  <si>
    <t xml:space="preserve">E. Cung cấp nước, quản lý và xử lý rác thải, nước thải </t>
  </si>
  <si>
    <t>36. Khai thác, xử lý và cung cấp nước</t>
  </si>
  <si>
    <t>38. Hoạt động thu gom, xử lý và tiêu hủy rác thải; tái chế phế liệu</t>
  </si>
  <si>
    <t>Đơn vị
tính</t>
  </si>
  <si>
    <t>Vụ</t>
  </si>
  <si>
    <t>Người</t>
  </si>
  <si>
    <t xml:space="preserve">     Hàng ăn và dịch vụ ăn uống</t>
  </si>
  <si>
    <r>
      <t xml:space="preserve">         </t>
    </r>
    <r>
      <rPr>
        <i/>
        <sz val="10"/>
        <rFont val="Arial"/>
        <family val="2"/>
      </rPr>
      <t>Trong đó:</t>
    </r>
  </si>
  <si>
    <t xml:space="preserve">                        Lương thực</t>
  </si>
  <si>
    <t xml:space="preserve">                        Thực phẩm</t>
  </si>
  <si>
    <t xml:space="preserve">                        Ăn uống ngoài gia đình</t>
  </si>
  <si>
    <t xml:space="preserve">     Đồ uống và thuốc lá</t>
  </si>
  <si>
    <t xml:space="preserve">     Nhà ở, điện, nuớc, chất đốt và VLXD</t>
  </si>
  <si>
    <t xml:space="preserve">     Thiết bị và đồ dùng gia đình</t>
  </si>
  <si>
    <t xml:space="preserve">     Thuốc và dịch vụ y tế</t>
  </si>
  <si>
    <t xml:space="preserve">     Giao thông</t>
  </si>
  <si>
    <t xml:space="preserve">     Bưu chính viễn thông</t>
  </si>
  <si>
    <t xml:space="preserve">     Giáo dục</t>
  </si>
  <si>
    <t xml:space="preserve">     Văn hoá, giải trí và du lịch</t>
  </si>
  <si>
    <t xml:space="preserve">     Hàng hoá và dịch vụ khác</t>
  </si>
  <si>
    <t>2. CHỈ SỐ GIÁ VÀNG</t>
  </si>
  <si>
    <t>3. CHỈ SỐ GIÁ ĐÔ LA MỸ</t>
  </si>
  <si>
    <t>Khách sạn, nhà hàng</t>
  </si>
  <si>
    <t>Ngô</t>
  </si>
  <si>
    <t>Lạc</t>
  </si>
  <si>
    <t>Rau các loại</t>
  </si>
  <si>
    <t>Đậu các loại</t>
  </si>
  <si>
    <t>"</t>
  </si>
  <si>
    <t>TOÀN NGÀNH</t>
  </si>
  <si>
    <r>
      <t xml:space="preserve">Cơ cấu
</t>
    </r>
    <r>
      <rPr>
        <b/>
        <i/>
        <sz val="10"/>
        <rFont val="Arial"/>
        <family val="2"/>
      </rPr>
      <t>(%)</t>
    </r>
  </si>
  <si>
    <t>Giá trị</t>
  </si>
  <si>
    <t>Quặng và khoáng sản khác</t>
  </si>
  <si>
    <t>Gỗ</t>
  </si>
  <si>
    <t>Sản phẩm từ sắt thép</t>
  </si>
  <si>
    <t xml:space="preserve">   Máy móc thiết bị và dụng cụ phụ tùng</t>
  </si>
  <si>
    <t xml:space="preserve">   Gỗ và sản phẩm từ gỗ</t>
  </si>
  <si>
    <t xml:space="preserve">   Vải các loại</t>
  </si>
  <si>
    <t>Tháng trước</t>
  </si>
  <si>
    <t>Cùng kỳ năm trước</t>
  </si>
  <si>
    <t>Du lịch lữ hành</t>
  </si>
  <si>
    <t>-</t>
  </si>
  <si>
    <t>Phân theo nhóm hàng</t>
  </si>
  <si>
    <t>Lương thực, thực phẩm</t>
  </si>
  <si>
    <t>Hàng may mặc</t>
  </si>
  <si>
    <t>Đồ dùng, dụng cụ, trang thiết bị gia đình</t>
  </si>
  <si>
    <t>Vật phẩm, văn hóa, giáo dục</t>
  </si>
  <si>
    <t>Gỗ và vật liệu xây dựng</t>
  </si>
  <si>
    <t>Ô tô các loại</t>
  </si>
  <si>
    <t>Phương tiện đi lại (kể cả phụ tùng)</t>
  </si>
  <si>
    <t>Xăng, dầu các loại</t>
  </si>
  <si>
    <t>Nhiên liệu khác (trừ xăng dầu)</t>
  </si>
  <si>
    <t>Đá quý, kim loại quý và sản phẩm</t>
  </si>
  <si>
    <t>Hàng hóa khác</t>
  </si>
  <si>
    <t>SC ô tô, mô tô, xe máy và xe có động cơ khác</t>
  </si>
  <si>
    <t>Sắn và các sản phẩm từ sắn</t>
  </si>
  <si>
    <t>Sản phẩm từ chất dẻo</t>
  </si>
  <si>
    <t>Sản phẩm gỗ</t>
  </si>
  <si>
    <t>Hàng dệt, may</t>
  </si>
  <si>
    <t>Thức ăn gia súc và nguyên liệu</t>
  </si>
  <si>
    <t>Nguyên phụ liệu dược phẩm</t>
  </si>
  <si>
    <t>Nguyên phụ liệu dệt, may, da, giày</t>
  </si>
  <si>
    <t>Máy móc thiết bị và dụng cụ phụ tùng</t>
  </si>
  <si>
    <t xml:space="preserve">     May mặc, mũ nón, giày dép</t>
  </si>
  <si>
    <t>1. Tai nạn giao thông</t>
  </si>
  <si>
    <t>Số vụ tai nạn giao thông</t>
  </si>
  <si>
    <t>Số người chết</t>
  </si>
  <si>
    <t>Số người bị thương</t>
  </si>
  <si>
    <t>Triệu đồng</t>
  </si>
  <si>
    <t>Số vụ vi phạm đã phát hiện</t>
  </si>
  <si>
    <t>Số vụ đã xử lý</t>
  </si>
  <si>
    <t>Số tiền xử phạt</t>
  </si>
  <si>
    <t>Sắt thép và sản phẩm từ sắt thép</t>
  </si>
  <si>
    <t>Dịch vụ lưu trú</t>
  </si>
  <si>
    <t>Dịch vụ ăn uống</t>
  </si>
  <si>
    <t>Vận tải hành khách</t>
  </si>
  <si>
    <t>Đường bộ</t>
  </si>
  <si>
    <t>Đường sắt</t>
  </si>
  <si>
    <t>Đường thủy</t>
  </si>
  <si>
    <t>Đường hàng không</t>
  </si>
  <si>
    <t>Vận tải hàng hóa</t>
  </si>
  <si>
    <t>Dịch vụ hỗ trợ vận tải</t>
  </si>
  <si>
    <t>13. Dệt</t>
  </si>
  <si>
    <t>15. Sản xuất da và các sản phẩm có liên quan</t>
  </si>
  <si>
    <t>18. In, sao chép bản ghi các loại</t>
  </si>
  <si>
    <t>20. Sản xuất hóa chất và sản phẩm hóa chất</t>
  </si>
  <si>
    <t>22. Sản xuất sản phẩm từ cao su và plastic</t>
  </si>
  <si>
    <t>24. Sản xuất kim loại</t>
  </si>
  <si>
    <t>27. Sản xuất thiết bị điện</t>
  </si>
  <si>
    <t>28. Sản xuất máy móc, thiết bị chưa được phân vào đâu</t>
  </si>
  <si>
    <t>30. Sản xuất phương tiện vận tải khác</t>
  </si>
  <si>
    <t>32. Công nghiệp chế biến, chế tạo khác</t>
  </si>
  <si>
    <t>33. Sửa chữa, bảo dưỡng và lắp đặt máy móc và thiết bị</t>
  </si>
  <si>
    <t>Sữa và kem chưa cô đặc</t>
  </si>
  <si>
    <t>1000 lít</t>
  </si>
  <si>
    <t>Tinh bột sắn</t>
  </si>
  <si>
    <t>1000 cái</t>
  </si>
  <si>
    <t>1000 đôi</t>
  </si>
  <si>
    <t>Triệu trang</t>
  </si>
  <si>
    <t>Ôxy</t>
  </si>
  <si>
    <t>Dược phẩm khác chưa được phân vào đâu</t>
  </si>
  <si>
    <t>Kg</t>
  </si>
  <si>
    <t>1000 viên</t>
  </si>
  <si>
    <t>Cái</t>
  </si>
  <si>
    <t>Ghế khác có khung bằng gỗ</t>
  </si>
  <si>
    <t>2. Tổng dư nợ cho vay</t>
  </si>
  <si>
    <t>Thuốc nước để tiêm</t>
  </si>
  <si>
    <t>Thực hiện kỳ này</t>
  </si>
  <si>
    <t>cùng kỳ</t>
  </si>
  <si>
    <t>năm trước</t>
  </si>
  <si>
    <t>so với cùng kỳ</t>
  </si>
  <si>
    <t>kỳ này</t>
  </si>
  <si>
    <r>
      <t xml:space="preserve">năm trước </t>
    </r>
    <r>
      <rPr>
        <b/>
        <i/>
        <sz val="10"/>
        <rFont val="Arial"/>
        <family val="2"/>
      </rPr>
      <t>(%)</t>
    </r>
  </si>
  <si>
    <t>Ước tính</t>
  </si>
  <si>
    <t>Cộng dồn</t>
  </si>
  <si>
    <t>năm</t>
  </si>
  <si>
    <r>
      <t xml:space="preserve">so với </t>
    </r>
    <r>
      <rPr>
        <b/>
        <i/>
        <sz val="10"/>
        <rFont val="Arial"/>
        <family val="2"/>
      </rPr>
      <t>(%)</t>
    </r>
  </si>
  <si>
    <t>với cùng kỳ</t>
  </si>
  <si>
    <t>Công nghiệp chế biến, chế tạo</t>
  </si>
  <si>
    <t>Sản xuất chế biến thực phẩm</t>
  </si>
  <si>
    <t>Sản xuất đồ uống</t>
  </si>
  <si>
    <t>Dệt</t>
  </si>
  <si>
    <t>Sản xuất trang phục</t>
  </si>
  <si>
    <t>Sản xuất da và các sản phẩm có liên quan</t>
  </si>
  <si>
    <t>Sản xuất giấy và sản phẩm từ giấy</t>
  </si>
  <si>
    <t>In, sao chép bản ghi các loại</t>
  </si>
  <si>
    <t>Sản xuất hoá chất và sản phẩm hoá chất</t>
  </si>
  <si>
    <t>Sản xuất thuốc, hoá dược và dược liệu</t>
  </si>
  <si>
    <t>Sản xuất sản phẩm từ cao su và plastic</t>
  </si>
  <si>
    <t>Sản xuất sản phẩm từ khoáng phi kim loại khác</t>
  </si>
  <si>
    <t>Sản xuất kim loại</t>
  </si>
  <si>
    <t>Sản xuất sản phẩm từ kim loại đúc sẵn (trừ máy móc, thiết bị)</t>
  </si>
  <si>
    <t>Sản xuất thiết bị điện</t>
  </si>
  <si>
    <t>Sản xuất máy móc, thiết bị chưa được phân vào đâu</t>
  </si>
  <si>
    <t>Sản xuất giường, tủ, bàn, ghế</t>
  </si>
  <si>
    <t>Phân theo ngành công nghiệp cấp I</t>
  </si>
  <si>
    <t>Khai khoáng</t>
  </si>
  <si>
    <t>Sản xuất và phân phối điện, khí đốt, nước nóng, hơi nước
và điều hòa không khí</t>
  </si>
  <si>
    <t>Cung cấp nước, hoạt động quản lý và xử lý rác thải, nước thải</t>
  </si>
  <si>
    <t>Phân theo ngành công nghiệp cấp II</t>
  </si>
  <si>
    <t>Khai thác quặng kim loại</t>
  </si>
  <si>
    <t>Khai khoáng khác</t>
  </si>
  <si>
    <t>Chế biến gỗ và sản xuất sản phẩm từ gỗ, tre, nứa (trừ giường, 
tủ, bàn, ghế); sản xuất sản phẩm từ rơm, rạ và vật liệu tết bện</t>
  </si>
  <si>
    <t>Sản xuất phương tiện vận tải khác</t>
  </si>
  <si>
    <t>Sản xuất và phân phối điện, khí đốt, nước nóng, hơi nước 
và điều hoà không khí</t>
  </si>
  <si>
    <t>Khai thác, xử lý và cung cấp nước</t>
  </si>
  <si>
    <t>Hoạt động thu gom, xử lý và tiêu huỷ rác thải; tái chế phế liệu</t>
  </si>
  <si>
    <t>Phân theo loại hình doanh nghiệp</t>
  </si>
  <si>
    <t>Doanh nghiệp có vốn đầu tư nước ngoài</t>
  </si>
  <si>
    <r>
      <t>3. Tỷ lệ nợ xấu trên tổng dư nợ</t>
    </r>
    <r>
      <rPr>
        <b/>
        <i/>
        <sz val="10"/>
        <rFont val="Arial"/>
        <family val="2"/>
      </rPr>
      <t xml:space="preserve"> (%)</t>
    </r>
  </si>
  <si>
    <t xml:space="preserve">*Ghi chú: </t>
  </si>
  <si>
    <t>Ống tuýp, ống dẫn và ống vòi loại cứng</t>
  </si>
  <si>
    <t>Đơn vị tính: Triệu đồng</t>
  </si>
  <si>
    <t>Đơn vị tính: Tỷ đồng</t>
  </si>
  <si>
    <t>Đơn vị tính:  Triệu đồng</t>
  </si>
  <si>
    <t>Đơn vị tính: 1000 USD</t>
  </si>
  <si>
    <t>Kinh tế Nhà nước</t>
  </si>
  <si>
    <t>Kinh tế tư nhân</t>
  </si>
  <si>
    <t>Kinh tế có vốn đầu tư nước ngoài</t>
  </si>
  <si>
    <t>so với</t>
  </si>
  <si>
    <t>Đậu tương</t>
  </si>
  <si>
    <t>Khoai lang</t>
  </si>
  <si>
    <t>Mía</t>
  </si>
  <si>
    <t>Sắn</t>
  </si>
  <si>
    <t xml:space="preserve">   Phân bón</t>
  </si>
  <si>
    <t>tháng 4</t>
  </si>
  <si>
    <r>
      <t xml:space="preserve">Tổng diện tích gieo trồng </t>
    </r>
    <r>
      <rPr>
        <b/>
        <i/>
        <sz val="10"/>
        <rFont val="Arial"/>
        <family val="2"/>
      </rPr>
      <t>(Ha)</t>
    </r>
  </si>
  <si>
    <r>
      <t xml:space="preserve">Tổng sản lượng lương thực có hạt </t>
    </r>
    <r>
      <rPr>
        <b/>
        <i/>
        <sz val="10"/>
        <rFont val="Arial"/>
        <family val="2"/>
      </rPr>
      <t>(Tấn)</t>
    </r>
  </si>
  <si>
    <t>Diện tích, năng suất và sản lượng</t>
  </si>
  <si>
    <t>một số cây hàng năm</t>
  </si>
  <si>
    <t>Lúa Đông Xuân</t>
  </si>
  <si>
    <r>
      <t xml:space="preserve">    Diện tích </t>
    </r>
    <r>
      <rPr>
        <i/>
        <sz val="10"/>
        <rFont val="Arial"/>
        <family val="2"/>
      </rPr>
      <t>(Ha)</t>
    </r>
  </si>
  <si>
    <r>
      <t xml:space="preserve">    Năng suất </t>
    </r>
    <r>
      <rPr>
        <i/>
        <sz val="10"/>
        <rFont val="Arial"/>
        <family val="2"/>
      </rPr>
      <t>(Tạ/ha)</t>
    </r>
  </si>
  <si>
    <r>
      <t xml:space="preserve">    Sản lượng</t>
    </r>
    <r>
      <rPr>
        <i/>
        <sz val="10"/>
        <rFont val="Arial"/>
        <family val="2"/>
      </rPr>
      <t xml:space="preserve"> (Tấn)</t>
    </r>
  </si>
  <si>
    <t>Thuốc lá</t>
  </si>
  <si>
    <t>Cói</t>
  </si>
  <si>
    <t>Vừng</t>
  </si>
  <si>
    <t>tháng 5</t>
  </si>
  <si>
    <t>5 tháng</t>
  </si>
  <si>
    <t>5 tháng năm</t>
  </si>
  <si>
    <t xml:space="preserve"> </t>
  </si>
  <si>
    <t xml:space="preserve">    Cây ngô</t>
  </si>
  <si>
    <t xml:space="preserve">    Cây lạc</t>
  </si>
  <si>
    <t xml:space="preserve">    Rau các loại</t>
  </si>
  <si>
    <t xml:space="preserve">    Đậu các loại</t>
  </si>
  <si>
    <t>Tháng 4</t>
  </si>
  <si>
    <t>Tháng 5</t>
  </si>
  <si>
    <t xml:space="preserve">Ước tính </t>
  </si>
  <si>
    <t xml:space="preserve"> kế hoạch</t>
  </si>
  <si>
    <t>năm trước (%)</t>
  </si>
  <si>
    <t>Vốn ngân sách Nhà nước cấp tỉnh</t>
  </si>
  <si>
    <t xml:space="preserve">  - Vốn cân đối ngân sách tỉnh</t>
  </si>
  <si>
    <t xml:space="preserve">     Trong đó: Thu từ quỹ sử dụng đất</t>
  </si>
  <si>
    <t xml:space="preserve">  - Vốn Trung ương hỗ trợ đầu tư theo mục tiêu</t>
  </si>
  <si>
    <t xml:space="preserve">  - Vốn nước ngoài (ODA)</t>
  </si>
  <si>
    <t xml:space="preserve">  - Xổ số kiến thiết</t>
  </si>
  <si>
    <t xml:space="preserve">  - Vốn khác</t>
  </si>
  <si>
    <t>Vốn ngân sách Nhà nước cấp huyện</t>
  </si>
  <si>
    <t xml:space="preserve">  - Vốn cân đối ngân sách huyện</t>
  </si>
  <si>
    <t xml:space="preserve">  - Vốn Tỉnh hỗ trợ đầu tư theo mục tiêu</t>
  </si>
  <si>
    <t>Vốn ngân sách Nhà nước cấp xã</t>
  </si>
  <si>
    <t xml:space="preserve">  - Vốn cân đối ngân sách xã</t>
  </si>
  <si>
    <t xml:space="preserve">  - Vốn huyện hỗ trợ đầu tư theo mục tiêu</t>
  </si>
  <si>
    <t>Thực</t>
  </si>
  <si>
    <t xml:space="preserve">Ước </t>
  </si>
  <si>
    <t>Ước</t>
  </si>
  <si>
    <t>hiện</t>
  </si>
  <si>
    <t>tính</t>
  </si>
  <si>
    <t xml:space="preserve">Tháng 5 </t>
  </si>
  <si>
    <t>Dịch vụ lưu trú, ăn uống</t>
  </si>
  <si>
    <t>Dịch vụ tiêu dùng khác</t>
  </si>
  <si>
    <t>Chia theo mặt hàng chủ yếu</t>
  </si>
  <si>
    <t>Bình quân</t>
  </si>
  <si>
    <t>Kỳ gốc</t>
  </si>
  <si>
    <t>Tháng 12</t>
  </si>
  <si>
    <t>1. CHỈ SỐ GIÁ TIÊU DÙNG</t>
  </si>
  <si>
    <t xml:space="preserve">                        Dịch vụ y tế</t>
  </si>
  <si>
    <t xml:space="preserve">                        Dịch vụ giáo dục</t>
  </si>
  <si>
    <t>cùng kỳ năm</t>
  </si>
  <si>
    <t>trước (%)</t>
  </si>
  <si>
    <t>A. HÀNH KHÁCH</t>
  </si>
  <si>
    <t>I. Vận chuyển (Nghìn HK)</t>
  </si>
  <si>
    <t>Phân theo ngành vận tải</t>
  </si>
  <si>
    <t>Hàng không</t>
  </si>
  <si>
    <t>B. HÀNG HÓA</t>
  </si>
  <si>
    <t>I. Vận chuyển (Nghìn tấn)</t>
  </si>
  <si>
    <r>
      <t xml:space="preserve">C. HÀNG HÓA 
    THÔNG QUA CẢNG - </t>
    </r>
    <r>
      <rPr>
        <b/>
        <i/>
        <sz val="10"/>
        <rFont val="Arial"/>
        <family val="2"/>
      </rPr>
      <t>Nghìn TTQ</t>
    </r>
  </si>
  <si>
    <t>Tháng 5 năm</t>
  </si>
  <si>
    <t>1000 chiếc</t>
  </si>
  <si>
    <t>Quặng inmenit và tinh quặng inmenit</t>
  </si>
  <si>
    <t>Cùng kỳ
năm trước</t>
  </si>
  <si>
    <t>Bưu chính, viễn thông</t>
  </si>
  <si>
    <t>II. Luân chuyển (Nghìn HK.km)</t>
  </si>
  <si>
    <t>II. Luân chuyển (Nghìn tấn.km)</t>
  </si>
  <si>
    <t>t5/2020</t>
  </si>
  <si>
    <t>5t/2020</t>
  </si>
  <si>
    <t>t5.2021/t5.2020</t>
  </si>
  <si>
    <t>5t.2021/5t.2020</t>
  </si>
  <si>
    <t>7. Hoạt động ngân hàng</t>
  </si>
  <si>
    <t>11. Xuất khẩu</t>
  </si>
  <si>
    <t>12. Nhập khẩu</t>
  </si>
  <si>
    <t>Diện tích gieo trồng cây hằng năm</t>
  </si>
  <si>
    <t xml:space="preserve">  - Cây lúa</t>
  </si>
  <si>
    <t xml:space="preserve">    Lúa hè thu</t>
  </si>
  <si>
    <t xml:space="preserve">  - Các loại cây hằng năm khác</t>
  </si>
  <si>
    <t>năm 2022</t>
  </si>
  <si>
    <t>Đá xây dựng khác</t>
  </si>
  <si>
    <t>Hương cây</t>
  </si>
  <si>
    <t>1000 thẻ</t>
  </si>
  <si>
    <t>2. Vi phạm môi trường</t>
  </si>
  <si>
    <t>KH</t>
  </si>
  <si>
    <t>5T</t>
  </si>
  <si>
    <t>t6</t>
  </si>
  <si>
    <t>6t</t>
  </si>
  <si>
    <t>5T/2021</t>
  </si>
  <si>
    <t xml:space="preserve">năm </t>
  </si>
  <si>
    <t xml:space="preserve">    Lúa đông xuân</t>
  </si>
  <si>
    <t xml:space="preserve">    Vụ Đông Xuân</t>
  </si>
  <si>
    <t xml:space="preserve">    Vụ Hè Thu</t>
  </si>
  <si>
    <r>
      <rPr>
        <b/>
        <sz val="12"/>
        <rFont val="Times New Roman"/>
        <family val="1"/>
      </rPr>
      <t>CỤC THỐNG KÊ TỈNH BÌNH ĐỊNH
Số:     /BC-CTK</t>
    </r>
    <r>
      <rPr>
        <b/>
        <sz val="14"/>
        <rFont val="Times New Roman"/>
        <family val="1"/>
      </rPr>
      <t xml:space="preserve">
</t>
    </r>
    <r>
      <rPr>
        <b/>
        <sz val="18"/>
        <rFont val="Times New Roman"/>
        <family val="1"/>
      </rPr>
      <t>BÁO CÁO 
ƯỚC TÍNH SỐ LIỆU 
KINH TẾ - XÃ HỘI</t>
    </r>
    <r>
      <rPr>
        <b/>
        <sz val="14"/>
        <rFont val="Times New Roman"/>
        <family val="1"/>
      </rPr>
      <t xml:space="preserve">
THÁNG 5 VÀ 5 THÁNG NĂM 2023
</t>
    </r>
    <r>
      <rPr>
        <b/>
        <i/>
        <sz val="12"/>
        <rFont val="Times New Roman"/>
        <family val="1"/>
      </rPr>
      <t xml:space="preserve"> </t>
    </r>
    <r>
      <rPr>
        <b/>
        <sz val="12"/>
        <rFont val="Times New Roman"/>
        <family val="1"/>
      </rPr>
      <t>Bình Định, tháng 5 - 2023</t>
    </r>
  </si>
  <si>
    <t>2. Ước tính diện tích, năng suất, sản lượng cây hàng năm 
    Vụ Đông Xuân 2022 - 2023</t>
  </si>
  <si>
    <t>Chính thức 
Vụ Đông Xuân
 2021-2022</t>
  </si>
  <si>
    <t>Ước tính
 Vụ Đông Xuân 
2022-2023</t>
  </si>
  <si>
    <r>
      <t xml:space="preserve">2. </t>
    </r>
    <r>
      <rPr>
        <i/>
        <sz val="14"/>
        <rFont val="Arial"/>
        <family val="2"/>
      </rPr>
      <t xml:space="preserve">(Tiếp theo) </t>
    </r>
    <r>
      <rPr>
        <b/>
        <sz val="14"/>
        <rFont val="Arial"/>
        <family val="2"/>
      </rPr>
      <t>Ước tính d</t>
    </r>
    <r>
      <rPr>
        <b/>
        <sz val="14"/>
        <rFont val="Arial"/>
        <family val="2"/>
      </rPr>
      <t>iện tích, năng suất, sản lượng cây hàng năm 
    Vụ Đông Xuân 2022 - 2023</t>
    </r>
  </si>
  <si>
    <t>3. Chỉ số sản xuất công nghiệp tháng 5 và 5 tháng năm 2023</t>
  </si>
  <si>
    <t>năm 2023</t>
  </si>
  <si>
    <t>5. Chỉ số sử dụng lao động của doanh nghiệp công nghiệp 
     tháng 5 và 5 tháng năm 2023</t>
  </si>
  <si>
    <t>Ước tính tháng 5 
năm 2023
 so với 
tháng 4
năm 2023</t>
  </si>
  <si>
    <t>Ước tính tháng 5
năm 2023
so với 
cùng kỳ
năm 2022</t>
  </si>
  <si>
    <t>Cộng dồn 5 tháng
năm 2023
so với 
cùng kỳ 
năm 2022</t>
  </si>
  <si>
    <t>6. Vốn đầu tư thực hiện thuộc nguồn vốn ngân sách Nhà nước 
    do địa phương quản lý tháng 5 và 5 tháng năm 2023</t>
  </si>
  <si>
    <t>2023 so với</t>
  </si>
  <si>
    <t>năm 2023 (%)</t>
  </si>
  <si>
    <t>Ước tính 
đến ngày 
31 tháng 5
năm 2023</t>
  </si>
  <si>
    <r>
      <t xml:space="preserve">Ước tính 
đến ngày 31 tháng 5
năm 2023
so với </t>
    </r>
    <r>
      <rPr>
        <b/>
        <i/>
        <sz val="10"/>
        <rFont val="Arial"/>
        <family val="2"/>
      </rPr>
      <t>(%)</t>
    </r>
  </si>
  <si>
    <t>Tháng 12 
năm 2022</t>
  </si>
  <si>
    <t>8. Tổng mức bán lẻ hàng hóa và doanh thu dịch vụ 
     tháng 5 và 5 tháng năm 2023</t>
  </si>
  <si>
    <t>Thực hiện tháng 4 năm 2023</t>
  </si>
  <si>
    <t>Ước tính tháng 5 năm 2023</t>
  </si>
  <si>
    <t>Cộng dồn 
5 tháng 
năm 2023</t>
  </si>
  <si>
    <r>
      <t xml:space="preserve">Ước tính 
tháng 5 
năm 2023
so với 
</t>
    </r>
    <r>
      <rPr>
        <b/>
        <i/>
        <sz val="10"/>
        <rFont val="Arial"/>
        <family val="2"/>
      </rPr>
      <t>(%)</t>
    </r>
  </si>
  <si>
    <r>
      <t xml:space="preserve">Cộng dồn 5 tháng năm 2023 so với cùng kỳ năm trước </t>
    </r>
    <r>
      <rPr>
        <b/>
        <i/>
        <sz val="10"/>
        <rFont val="Arial"/>
        <family val="2"/>
      </rPr>
      <t>(%)</t>
    </r>
  </si>
  <si>
    <t>9. Doanh thu bán lẻ hàng hóa tháng 5 và 5 tháng năm 2023</t>
  </si>
  <si>
    <t>10. Doanh thu dịch vụ lưu trú, ăn uống, du lịch lữ hành 
      và dịch vụ tiêu dùng khác tháng 5 và 5 tháng năm 2023</t>
  </si>
  <si>
    <t>Tháng 5 năm 2023</t>
  </si>
  <si>
    <t>5 tháng năm 2023</t>
  </si>
  <si>
    <t>Thực hiện 
tháng 4 năm 2023</t>
  </si>
  <si>
    <t>Cộng dồn 5 tháng 
năm 2023</t>
  </si>
  <si>
    <r>
      <t xml:space="preserve">Ước tính tháng 5 năm 2023
so với 
</t>
    </r>
    <r>
      <rPr>
        <b/>
        <i/>
        <sz val="10"/>
        <rFont val="Arial"/>
        <family val="2"/>
      </rPr>
      <t>(%)</t>
    </r>
  </si>
  <si>
    <t>Thực hiện 
tháng 4 
năm 2023</t>
  </si>
  <si>
    <t>Ước tính tháng 5 
năm 2023</t>
  </si>
  <si>
    <t>13. Chỉ số giá tiêu dùng, chỉ số giá vàng và đô la Mỹ 
      tháng 5 và 5 tháng năm 2023</t>
  </si>
  <si>
    <t>Tháng 5 năm 2023 so với</t>
  </si>
  <si>
    <t>14. Doanh thu vận tải, kho bãi và dịch vụ hỗ trợ vận tải; bưu chính, viễn thông tháng 5 và 5 tháng năm 2023</t>
  </si>
  <si>
    <t>15. Vận tải hành khách và hàng hoá tháng 5 và 5 tháng năm 2023</t>
  </si>
  <si>
    <t>Cộng dồn 
5 tháng năm 2023</t>
  </si>
  <si>
    <r>
      <t xml:space="preserve">Tháng 5 năm 2023
so với 
</t>
    </r>
    <r>
      <rPr>
        <b/>
        <i/>
        <sz val="10"/>
        <rFont val="Arial"/>
        <family val="2"/>
      </rPr>
      <t>(%)</t>
    </r>
  </si>
  <si>
    <r>
      <t xml:space="preserve">Cộng dồn 5 tháng năm 2023 so với 
cùng kỳ 
</t>
    </r>
    <r>
      <rPr>
        <b/>
        <i/>
        <sz val="10"/>
        <rFont val="Arial"/>
        <family val="2"/>
      </rPr>
      <t>(%)</t>
    </r>
  </si>
  <si>
    <t>16. Trật tự, an toàn xã hội tháng 5 và 5 tháng năm 2023</t>
  </si>
  <si>
    <t xml:space="preserve">   - Số liệu tai nạn giao thông tháng 5/2023 tính từ ngày 15/4/2023 đến ngày 14/5/2023</t>
  </si>
  <si>
    <t xml:space="preserve">   - Số liệu vi phạm môi trường tháng 5/2023 tính từ ngày 19/4/2023 đến ngày 18/5/2023</t>
  </si>
  <si>
    <t>37. Thoát nước và xử lý nước thải</t>
  </si>
  <si>
    <t>2023 so</t>
  </si>
  <si>
    <r>
      <t xml:space="preserve">năm 2022 </t>
    </r>
    <r>
      <rPr>
        <b/>
        <i/>
        <sz val="10"/>
        <rFont val="Arial"/>
        <family val="2"/>
      </rPr>
      <t>(%)</t>
    </r>
  </si>
  <si>
    <t>M3</t>
  </si>
  <si>
    <t>Phi lê cá và các loại thịt cá khác tươi, ướp lạnh</t>
  </si>
  <si>
    <t>Thức ăn cho gia súc</t>
  </si>
  <si>
    <t>Thức ăn cho gia cầm</t>
  </si>
  <si>
    <t>Nước khoáng không có ga</t>
  </si>
  <si>
    <t>Nước có vị hoa quả (cam, táo,…)</t>
  </si>
  <si>
    <t>Nước yến và nước bổ dưỡng khác</t>
  </si>
  <si>
    <t>Các loại mền chăn, các loại nệm, đệm, nệm ghế, nệm gối</t>
  </si>
  <si>
    <t>Bộ com-lê, quần áo đồng bộ, áo jacket, quần dài, quần yếm, quần soóc cho người lớn không dệt kim hoặc đan móc</t>
  </si>
  <si>
    <t>Áo bó, áo chui đầu, áo cài khuy, gi-lê và các mặt hàng tương tự dệt kim hoặc móc</t>
  </si>
  <si>
    <t>Quần tất, quần áo nịt, bít tất dài (trên đầu gối), bít tất ngắn và các loại hàng bít tất dệt kim khác, kể cả nịt chân (ví dụ, dùng cho người dãn tĩnh mạch) và giày dép không đế, dệt kim hoặc móc</t>
  </si>
  <si>
    <t>Giầy dép có mũ bằng nguyên liệu dệt và có đế ngoài</t>
  </si>
  <si>
    <t>Vỏ bào, dăm gỗ</t>
  </si>
  <si>
    <t>Thùng, hộp bằng bìa cứng (trừ bìa nhăn)</t>
  </si>
  <si>
    <t>Báo in (quy khổ 13cmx19cm)</t>
  </si>
  <si>
    <t>Sản phẩm in khác (quy khổ 13cmx19cm)</t>
  </si>
  <si>
    <t>Titan ôxít</t>
  </si>
  <si>
    <t>Phân khoáng hoặc phân hoá học chứa 3 nguyên tố: nitơ, photpho và kali (NPK)</t>
  </si>
  <si>
    <t>Bao và túi (kể cả loại hình nón) từ plastic khác</t>
  </si>
  <si>
    <t>Tấm, phiến, màng, lỏ và dải khỏc bằng plastic loại xốp</t>
  </si>
  <si>
    <t>Gạch xây dựng bằng đất sét nung (trừ gốm, sứ) quy chuẩn 220x105x60mm</t>
  </si>
  <si>
    <t>Gạch và gạch khối xây dựng bằng xi măng, bê tông hoặc đá nhân tạo</t>
  </si>
  <si>
    <t>Bê tông trộn sẵn (bê tông tươi)</t>
  </si>
  <si>
    <t>M2</t>
  </si>
  <si>
    <t>Gang thỏi hợp kim; Gang kính</t>
  </si>
  <si>
    <t>Ống bằng sắt, thép có nối khác</t>
  </si>
  <si>
    <t>Cấu kiện thép và cột làm bằng những thanh sắt, thép bắt chéo nhau</t>
  </si>
  <si>
    <t>Quạt bàn, quạt tường, quạt trần với công suất không quá 125 W</t>
  </si>
  <si>
    <t>Máy bào, máy phay hay máy tạo khuôn dùng để gia công gỗ</t>
  </si>
  <si>
    <t>Máy và thiết bị cơ khí khác có chức năng riêng biệt chưa được phân vào đâu</t>
  </si>
  <si>
    <t>Bàn bằng gỗ các lọai</t>
  </si>
  <si>
    <t>Ghế nhựa giả mây</t>
  </si>
  <si>
    <t>Bàn nhựa giả mây</t>
  </si>
  <si>
    <t>Triệu KWh</t>
  </si>
  <si>
    <t>1000 m3</t>
  </si>
  <si>
    <t>4. Sản lượng một số sản phẩm công nghiệp chủ yếu tháng 5 và 5 tháng năm 2023</t>
  </si>
  <si>
    <r>
      <t>4.</t>
    </r>
    <r>
      <rPr>
        <b/>
        <i/>
        <sz val="14"/>
        <rFont val="Arial"/>
        <family val="2"/>
      </rPr>
      <t xml:space="preserve"> (Tiếp theo) </t>
    </r>
    <r>
      <rPr>
        <b/>
        <sz val="14"/>
        <rFont val="Arial"/>
        <family val="2"/>
      </rPr>
      <t>Sản lượng một số sản phẩm công nghiệp chủ yếu 
     tháng 5 và 5 tháng năm 2023</t>
    </r>
  </si>
  <si>
    <t>Thoát nước và xử lý nước thải</t>
  </si>
  <si>
    <t>Doanh nghiệp nhà nước</t>
  </si>
  <si>
    <t>Doanh nghiệp ngoài quốc doanh</t>
  </si>
  <si>
    <t>Hàng rau quả</t>
  </si>
  <si>
    <t>t4/2022</t>
  </si>
  <si>
    <t>4t/2022</t>
  </si>
  <si>
    <t>T4</t>
  </si>
  <si>
    <t>T5/22</t>
  </si>
  <si>
    <t>5T/22</t>
  </si>
  <si>
    <r>
      <t xml:space="preserve">1. Sản xuất nông nghiệp từ đầu năm đến ngày </t>
    </r>
    <r>
      <rPr>
        <b/>
        <sz val="14"/>
        <rFont val="Arial"/>
        <family val="2"/>
      </rPr>
      <t>16 th</t>
    </r>
    <r>
      <rPr>
        <b/>
        <sz val="14"/>
        <rFont val="Arial"/>
        <family val="2"/>
      </rPr>
      <t>áng 5 năm 2023</t>
    </r>
  </si>
  <si>
    <t>Vụ Đông Xuân 
2022-2023
so với
cùng kỳ 
(%)</t>
  </si>
  <si>
    <t>1. Tổng số dư huy động</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</si>
</sst>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_(* #,##0.0_);_(* \(#,##0.0\);_(* &quot;-&quot;_);_(@_)"/>
    <numFmt numFmtId="183" formatCode="_(* #,##0.0_);_(* \(#,##0.0\);_(* &quot;-&quot;?_);_(@_)"/>
    <numFmt numFmtId="184" formatCode="_(* #,##0.0_);_(* \(#,##0.0\);_(* &quot;-&quot;??_);_(@_)"/>
    <numFmt numFmtId="185" formatCode="_(* #,##0.000_);_(* \(#,##0.000\);_(* &quot;-&quot;??_);_(@_)"/>
    <numFmt numFmtId="186" formatCode="_-* #,##0\ _P_t_s_-;\-* #,##0\ _P_t_s_-;_-* &quot;-&quot;\ _P_t_s_-;_-@_-"/>
    <numFmt numFmtId="187" formatCode="\$#,##0\ ;\(\$#,##0\)"/>
    <numFmt numFmtId="188" formatCode="&quot;\&quot;#,##0;[Red]&quot;\&quot;&quot;\&quot;\-#,##0"/>
    <numFmt numFmtId="189" formatCode="&quot;\&quot;#,##0.00;[Red]&quot;\&quot;&quot;\&quot;&quot;\&quot;&quot;\&quot;&quot;\&quot;&quot;\&quot;\-#,##0.00"/>
    <numFmt numFmtId="190" formatCode="&quot;\&quot;#,##0.00;[Red]&quot;\&quot;\-#,##0.00"/>
    <numFmt numFmtId="191" formatCode="&quot;\&quot;#,##0;[Red]&quot;\&quot;\-#,##0"/>
    <numFmt numFmtId="192" formatCode="_(* #,##0_);_(* \(#,##0\);_(* &quot;-&quot;??_);_(@_)"/>
    <numFmt numFmtId="193" formatCode="#,##0.000"/>
    <numFmt numFmtId="194" formatCode="0.000"/>
    <numFmt numFmtId="195" formatCode="0.0000"/>
    <numFmt numFmtId="196" formatCode="0.00000"/>
    <numFmt numFmtId="197" formatCode="_(&quot;$&quot;* #,##0.0_);_(&quot;$&quot;* \(#,##0.0\);_(&quot;$&quot;* &quot;-&quot;?_);_(@_)"/>
    <numFmt numFmtId="198" formatCode="#,##0.0_);\(#,##0.0\)"/>
    <numFmt numFmtId="199" formatCode="_(* #,##0.000_);_(* \(#,##0.000\);_(* &quot;-&quot;???_);_(@_)"/>
    <numFmt numFmtId="200" formatCode="_(* #,##0.0000_);_(* \(#,##0.0000\);_(* &quot;-&quot;??_);_(@_)"/>
    <numFmt numFmtId="201" formatCode="_(* #,##0.00000_);_(* \(#,##0.00000\);_(* &quot;-&quot;??_);_(@_)"/>
    <numFmt numFmtId="202" formatCode="_(* #,##0.00_);_(* \(#,##0.00\);_(* &quot;-&quot;?_);_(@_)"/>
    <numFmt numFmtId="203" formatCode="_(* #,##0.000_);_(* \(#,##0.000\);_(* &quot;-&quot;?_);_(@_)"/>
    <numFmt numFmtId="204" formatCode="_(* #,##0.0000_);_(* \(#,##0.0000\);_(* &quot;-&quot;?_);_(@_)"/>
    <numFmt numFmtId="205" formatCode="[$-409]dddd\,\ mmmm\ dd\,\ yyyy"/>
    <numFmt numFmtId="206" formatCode="[$-409]h:mm:ss\ AM/PM"/>
    <numFmt numFmtId="207" formatCode="#,##0.0000"/>
    <numFmt numFmtId="208" formatCode="&quot;$&quot;#,##0.0"/>
    <numFmt numFmtId="209" formatCode="_(* #,##0.00_);_(* \(#,##0.00\);_(* &quot;-&quot;???_);_(@_)"/>
    <numFmt numFmtId="210" formatCode="_(* #,##0.0_);_(* \(#,##0.0\);_(* &quot;-&quot;???_);_(@_)"/>
    <numFmt numFmtId="211" formatCode="_(* #,##0.0000_);_(* \(#,##0.0000\);_(* &quot;-&quot;????_);_(@_)"/>
    <numFmt numFmtId="212" formatCode="0.000000"/>
    <numFmt numFmtId="213" formatCode="_-* #,##0.0\ _₫_-;\-* #,##0.0\ _₫_-;_-* &quot;-&quot;?\ _₫_-;_-@_-"/>
    <numFmt numFmtId="214" formatCode="_-* #,##0.000\ _₫_-;\-* #,##0.000\ _₫_-;_-* &quot;-&quot;???\ _₫_-;_-@_-"/>
    <numFmt numFmtId="215" formatCode="#,##0.00;\-#,##0.00"/>
    <numFmt numFmtId="216" formatCode="_(* #,##0.00_);_(* \(#,##0.00\);_(* &quot;-&quot;_);_(@_)"/>
    <numFmt numFmtId="217" formatCode="#,##0;\-#,##0"/>
    <numFmt numFmtId="218" formatCode="0.0000000"/>
    <numFmt numFmtId="219" formatCode="#,##0\ _₫"/>
    <numFmt numFmtId="220" formatCode="_-* #,##0.0\ _₫_-;\-* #,##0.0\ _₫_-;_-* &quot;-&quot;\ _₫_-;_-@_-"/>
    <numFmt numFmtId="221" formatCode="_-* #,##0.00\ _₫_-;\-* #,##0.00\ _₫_-;_-* &quot;-&quot;\ _₫_-;_-@_-"/>
  </numFmts>
  <fonts count="78">
    <font>
      <sz val="10"/>
      <name val="Arial"/>
      <family val="0"/>
    </font>
    <font>
      <sz val="10"/>
      <name val="VNtimes new roman"/>
      <family val="2"/>
    </font>
    <font>
      <u val="single"/>
      <sz val="10"/>
      <color indexed="12"/>
      <name val="Arial"/>
      <family val="2"/>
    </font>
    <font>
      <u val="single"/>
      <sz val="10"/>
      <color indexed="36"/>
      <name val="Arial"/>
      <family val="2"/>
    </font>
    <font>
      <sz val="8"/>
      <name val="Arial"/>
      <family val="2"/>
    </font>
    <font>
      <b/>
      <sz val="12"/>
      <name val="Times New Roman"/>
      <family val="1"/>
    </font>
    <font>
      <b/>
      <sz val="14"/>
      <name val="Times New Roman"/>
      <family val="1"/>
    </font>
    <font>
      <sz val="12"/>
      <name val=".VnTime"/>
      <family val="2"/>
    </font>
    <font>
      <b/>
      <sz val="18"/>
      <name val="Times New Roman"/>
      <family val="1"/>
    </font>
    <font>
      <b/>
      <i/>
      <sz val="12"/>
      <name val="Times New Roman"/>
      <family val="1"/>
    </font>
    <font>
      <sz val="10"/>
      <name val="MS Sans Serif"/>
      <family val="2"/>
    </font>
    <font>
      <sz val="14"/>
      <name val="뼻뮝"/>
      <family val="3"/>
    </font>
    <font>
      <sz val="12"/>
      <name val="뼻뮝"/>
      <family val="1"/>
    </font>
    <font>
      <sz val="12"/>
      <name val="바탕체"/>
      <family val="1"/>
    </font>
    <font>
      <sz val="10"/>
      <name val="굴림체"/>
      <family val="3"/>
    </font>
    <font>
      <b/>
      <sz val="14"/>
      <name val="Arial"/>
      <family val="2"/>
    </font>
    <font>
      <i/>
      <sz val="10"/>
      <name val="Arial"/>
      <family val="2"/>
    </font>
    <font>
      <b/>
      <sz val="10"/>
      <name val="Arial"/>
      <family val="2"/>
    </font>
    <font>
      <b/>
      <i/>
      <sz val="10"/>
      <name val="Arial"/>
      <family val="2"/>
    </font>
    <font>
      <b/>
      <sz val="12"/>
      <name val="Arial"/>
      <family val="2"/>
    </font>
    <font>
      <sz val="12"/>
      <name val="Arial"/>
      <family val="2"/>
    </font>
    <font>
      <b/>
      <sz val="9"/>
      <name val="Arial"/>
      <family val="2"/>
    </font>
    <font>
      <sz val="10"/>
      <color indexed="63"/>
      <name val="Arial"/>
      <family val="2"/>
    </font>
    <font>
      <sz val="10"/>
      <name val=".VnTime"/>
      <family val="2"/>
    </font>
    <font>
      <i/>
      <sz val="16"/>
      <name val="Arial"/>
      <family val="2"/>
    </font>
    <font>
      <sz val="10.5"/>
      <name val="Arial"/>
      <family val="2"/>
    </font>
    <font>
      <b/>
      <sz val="10"/>
      <color indexed="10"/>
      <name val="Arial"/>
      <family val="2"/>
    </font>
    <font>
      <b/>
      <i/>
      <sz val="14"/>
      <name val="Arial"/>
      <family val="2"/>
    </font>
    <font>
      <sz val="12"/>
      <name val="Times New Roman"/>
      <family val="1"/>
    </font>
    <font>
      <sz val="10"/>
      <name val="Times New Roman"/>
      <family val="1"/>
    </font>
    <font>
      <i/>
      <sz val="12"/>
      <name val="Arial"/>
      <family val="2"/>
    </font>
    <font>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3"/>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10"/>
      <name val="Arial"/>
      <family val="2"/>
    </font>
    <font>
      <b/>
      <sz val="10"/>
      <color indexed="8"/>
      <name val="Arial"/>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3"/>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FF0000"/>
      <name val="Arial"/>
      <family val="2"/>
    </font>
    <font>
      <sz val="10"/>
      <color rgb="FFFF0000"/>
      <name val="Arial"/>
      <family val="2"/>
    </font>
    <font>
      <b/>
      <sz val="10"/>
      <color theme="1"/>
      <name val="Arial"/>
      <family val="2"/>
    </font>
    <font>
      <sz val="10"/>
      <color theme="1"/>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medium"/>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6" fontId="0" fillId="0" borderId="0" applyFont="0" applyFill="0" applyBorder="0" applyAlignment="0" applyProtection="0"/>
    <xf numFmtId="186"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7" fontId="1"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7"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2" fontId="0" fillId="0" borderId="0" applyFon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54"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7" fillId="0" borderId="0">
      <alignment/>
      <protection/>
    </xf>
    <xf numFmtId="0" fontId="23"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7"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0" fontId="11" fillId="0" borderId="0" applyFont="0" applyFill="0" applyBorder="0" applyAlignment="0" applyProtection="0"/>
    <xf numFmtId="3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0" fontId="0" fillId="0" borderId="0" applyFont="0" applyFill="0" applyBorder="0" applyAlignment="0" applyProtection="0"/>
    <xf numFmtId="0" fontId="12" fillId="0" borderId="0">
      <alignment/>
      <protection/>
    </xf>
    <xf numFmtId="188" fontId="0" fillId="0" borderId="0" applyFont="0" applyFill="0" applyBorder="0" applyAlignment="0" applyProtection="0"/>
    <xf numFmtId="189" fontId="0"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0" fontId="14" fillId="0" borderId="0">
      <alignment/>
      <protection/>
    </xf>
  </cellStyleXfs>
  <cellXfs count="402">
    <xf numFmtId="0" fontId="0" fillId="0" borderId="0" xfId="0" applyAlignment="1">
      <alignment/>
    </xf>
    <xf numFmtId="0" fontId="6" fillId="0" borderId="0" xfId="0" applyFont="1" applyAlignment="1">
      <alignment/>
    </xf>
    <xf numFmtId="0" fontId="6" fillId="0" borderId="0" xfId="0" applyFont="1" applyAlignment="1">
      <alignment horizontal="center" vertical="center" wrapText="1"/>
    </xf>
    <xf numFmtId="0" fontId="0" fillId="0" borderId="0" xfId="78" applyFont="1">
      <alignment/>
      <protection/>
    </xf>
    <xf numFmtId="0" fontId="16" fillId="0" borderId="10" xfId="93" applyFont="1" applyBorder="1" applyAlignment="1">
      <alignment horizontal="right"/>
      <protection/>
    </xf>
    <xf numFmtId="0" fontId="17" fillId="0" borderId="0" xfId="93" applyFont="1" applyBorder="1">
      <alignment/>
      <protection/>
    </xf>
    <xf numFmtId="0" fontId="0" fillId="0" borderId="0" xfId="93" applyFont="1" applyBorder="1" applyAlignment="1">
      <alignment horizontal="left" indent="1"/>
      <protection/>
    </xf>
    <xf numFmtId="2" fontId="17" fillId="0" borderId="0" xfId="78" applyNumberFormat="1" applyFont="1" applyAlignment="1">
      <alignment horizontal="right" indent="1"/>
      <protection/>
    </xf>
    <xf numFmtId="0" fontId="0" fillId="0" borderId="0" xfId="93" applyFont="1" applyAlignment="1">
      <alignment/>
      <protection/>
    </xf>
    <xf numFmtId="0" fontId="0" fillId="0" borderId="0" xfId="93" applyFont="1">
      <alignment/>
      <protection/>
    </xf>
    <xf numFmtId="0" fontId="17" fillId="0" borderId="0" xfId="93" applyFont="1">
      <alignment/>
      <protection/>
    </xf>
    <xf numFmtId="0" fontId="20" fillId="0" borderId="0" xfId="93" applyFont="1">
      <alignment/>
      <protection/>
    </xf>
    <xf numFmtId="0" fontId="15" fillId="0" borderId="10" xfId="93" applyFont="1" applyBorder="1" applyAlignment="1">
      <alignment horizontal="center"/>
      <protection/>
    </xf>
    <xf numFmtId="49" fontId="17" fillId="0" borderId="0" xfId="94" applyNumberFormat="1" applyFont="1" applyFill="1" applyBorder="1">
      <alignment/>
      <protection/>
    </xf>
    <xf numFmtId="2" fontId="17" fillId="0" borderId="11" xfId="93" applyNumberFormat="1" applyFont="1" applyBorder="1" applyAlignment="1">
      <alignment horizontal="right" indent="1"/>
      <protection/>
    </xf>
    <xf numFmtId="0" fontId="19" fillId="0" borderId="0" xfId="93" applyFont="1">
      <alignment/>
      <protection/>
    </xf>
    <xf numFmtId="49" fontId="0" fillId="0" borderId="0" xfId="94" applyNumberFormat="1" applyFont="1" applyFill="1" applyBorder="1">
      <alignment/>
      <protection/>
    </xf>
    <xf numFmtId="2" fontId="0" fillId="0" borderId="0" xfId="93" applyNumberFormat="1" applyFont="1" applyBorder="1" applyAlignment="1">
      <alignment horizontal="right" indent="1"/>
      <protection/>
    </xf>
    <xf numFmtId="0" fontId="20" fillId="0" borderId="0" xfId="93" applyFont="1" applyAlignment="1">
      <alignment/>
      <protection/>
    </xf>
    <xf numFmtId="0" fontId="17" fillId="0" borderId="12" xfId="0" applyFont="1" applyBorder="1" applyAlignment="1">
      <alignment horizontal="center" vertical="center" wrapText="1"/>
    </xf>
    <xf numFmtId="0" fontId="0" fillId="0" borderId="0" xfId="0" applyFont="1" applyAlignment="1">
      <alignment/>
    </xf>
    <xf numFmtId="0" fontId="24" fillId="0" borderId="10" xfId="78" applyFont="1" applyBorder="1" applyAlignment="1">
      <alignment horizontal="right"/>
      <protection/>
    </xf>
    <xf numFmtId="0" fontId="0" fillId="0" borderId="10" xfId="78" applyFont="1" applyBorder="1">
      <alignment/>
      <protection/>
    </xf>
    <xf numFmtId="0" fontId="16" fillId="0" borderId="10" xfId="78" applyFont="1" applyBorder="1" applyAlignment="1">
      <alignment horizontal="right"/>
      <protection/>
    </xf>
    <xf numFmtId="0" fontId="0" fillId="0" borderId="0" xfId="92" applyFont="1" applyBorder="1" applyAlignment="1">
      <alignment horizontal="left" indent="1"/>
      <protection/>
    </xf>
    <xf numFmtId="0" fontId="0" fillId="0" borderId="0" xfId="92" applyFont="1">
      <alignment/>
      <protection/>
    </xf>
    <xf numFmtId="0" fontId="0" fillId="0" borderId="0" xfId="92" applyFont="1" applyAlignment="1">
      <alignment horizontal="left" indent="1"/>
      <protection/>
    </xf>
    <xf numFmtId="180" fontId="0" fillId="0" borderId="0" xfId="0" applyNumberFormat="1" applyFont="1" applyAlignment="1">
      <alignment/>
    </xf>
    <xf numFmtId="0" fontId="0" fillId="0" borderId="0" xfId="78" applyFont="1">
      <alignment/>
      <protection/>
    </xf>
    <xf numFmtId="0" fontId="15" fillId="0" borderId="0" xfId="78" applyFont="1" applyAlignment="1">
      <alignment horizontal="left" wrapText="1"/>
      <protection/>
    </xf>
    <xf numFmtId="0" fontId="17" fillId="0" borderId="0" xfId="76" applyFont="1" applyBorder="1" applyAlignment="1">
      <alignment horizontal="center" vertical="center"/>
      <protection/>
    </xf>
    <xf numFmtId="0" fontId="17" fillId="0" borderId="12" xfId="76" applyFont="1" applyBorder="1" applyAlignment="1">
      <alignment horizontal="center" vertical="center" wrapText="1"/>
      <protection/>
    </xf>
    <xf numFmtId="0" fontId="17" fillId="0" borderId="13" xfId="76" applyFont="1" applyBorder="1" applyAlignment="1">
      <alignment horizontal="center" vertical="center" wrapText="1"/>
      <protection/>
    </xf>
    <xf numFmtId="181" fontId="0" fillId="0" borderId="0" xfId="93" applyNumberFormat="1" applyFont="1" applyAlignment="1">
      <alignment/>
      <protection/>
    </xf>
    <xf numFmtId="0" fontId="15" fillId="0" borderId="0" xfId="76" applyFont="1" applyBorder="1" applyAlignment="1">
      <alignment horizontal="left"/>
      <protection/>
    </xf>
    <xf numFmtId="0" fontId="0" fillId="0" borderId="0" xfId="93" applyFont="1" applyAlignment="1">
      <alignment/>
      <protection/>
    </xf>
    <xf numFmtId="0" fontId="15" fillId="0" borderId="10" xfId="76" applyFont="1" applyBorder="1" applyAlignment="1">
      <alignment horizontal="left"/>
      <protection/>
    </xf>
    <xf numFmtId="0" fontId="16" fillId="0" borderId="10" xfId="93" applyFont="1" applyBorder="1" applyAlignment="1">
      <alignment horizontal="right"/>
      <protection/>
    </xf>
    <xf numFmtId="0" fontId="17" fillId="0" borderId="0" xfId="93" applyFont="1" applyBorder="1">
      <alignment/>
      <protection/>
    </xf>
    <xf numFmtId="181" fontId="17" fillId="0" borderId="0" xfId="93" applyNumberFormat="1" applyFont="1" applyAlignment="1">
      <alignment/>
      <protection/>
    </xf>
    <xf numFmtId="180" fontId="17" fillId="0" borderId="0" xfId="93" applyNumberFormat="1" applyFont="1" applyAlignment="1">
      <alignment horizontal="right"/>
      <protection/>
    </xf>
    <xf numFmtId="180" fontId="17" fillId="0" borderId="0" xfId="93" applyNumberFormat="1" applyFont="1">
      <alignment/>
      <protection/>
    </xf>
    <xf numFmtId="0" fontId="17" fillId="0" borderId="0" xfId="93" applyFont="1">
      <alignment/>
      <protection/>
    </xf>
    <xf numFmtId="3" fontId="17" fillId="0" borderId="0" xfId="93" applyNumberFormat="1" applyFont="1" applyAlignment="1">
      <alignment/>
      <protection/>
    </xf>
    <xf numFmtId="180" fontId="0" fillId="0" borderId="0" xfId="93" applyNumberFormat="1" applyFont="1" applyAlignment="1">
      <alignment horizontal="right"/>
      <protection/>
    </xf>
    <xf numFmtId="0" fontId="0" fillId="0" borderId="0" xfId="93" applyFont="1" applyBorder="1" applyAlignment="1">
      <alignment horizontal="left" indent="1"/>
      <protection/>
    </xf>
    <xf numFmtId="181" fontId="0" fillId="0" borderId="0" xfId="93" applyNumberFormat="1" applyFont="1" applyAlignment="1">
      <alignment/>
      <protection/>
    </xf>
    <xf numFmtId="180" fontId="0" fillId="0" borderId="0" xfId="93" applyNumberFormat="1" applyFont="1" applyAlignment="1">
      <alignment horizontal="right"/>
      <protection/>
    </xf>
    <xf numFmtId="180" fontId="0" fillId="0" borderId="0" xfId="93" applyNumberFormat="1" applyFont="1" applyAlignment="1">
      <alignment horizontal="center"/>
      <protection/>
    </xf>
    <xf numFmtId="180" fontId="0" fillId="0" borderId="0" xfId="93" applyNumberFormat="1" applyFont="1">
      <alignment/>
      <protection/>
    </xf>
    <xf numFmtId="0" fontId="0" fillId="0" borderId="0" xfId="93" applyFont="1">
      <alignment/>
      <protection/>
    </xf>
    <xf numFmtId="180" fontId="0" fillId="0" borderId="0" xfId="93" applyNumberFormat="1" applyFont="1" applyAlignment="1">
      <alignment horizontal="right" indent="1"/>
      <protection/>
    </xf>
    <xf numFmtId="0" fontId="16" fillId="0" borderId="0" xfId="93" applyFont="1">
      <alignment/>
      <protection/>
    </xf>
    <xf numFmtId="181" fontId="0" fillId="0" borderId="0" xfId="76" applyNumberFormat="1" applyFont="1">
      <alignment/>
      <protection/>
    </xf>
    <xf numFmtId="181" fontId="0" fillId="0" borderId="0" xfId="76" applyNumberFormat="1" applyFont="1" applyBorder="1">
      <alignment/>
      <protection/>
    </xf>
    <xf numFmtId="181" fontId="0" fillId="0" borderId="0" xfId="93" applyNumberFormat="1" applyFont="1" applyBorder="1" applyAlignment="1">
      <alignment/>
      <protection/>
    </xf>
    <xf numFmtId="180" fontId="0" fillId="0" borderId="0" xfId="93" applyNumberFormat="1" applyFont="1" applyBorder="1" applyAlignment="1">
      <alignment horizontal="right"/>
      <protection/>
    </xf>
    <xf numFmtId="180" fontId="0" fillId="0" borderId="0" xfId="93" applyNumberFormat="1" applyFont="1" applyBorder="1" applyAlignment="1">
      <alignment horizontal="right"/>
      <protection/>
    </xf>
    <xf numFmtId="180" fontId="0" fillId="0" borderId="0" xfId="93" applyNumberFormat="1" applyFont="1" applyBorder="1" applyAlignment="1">
      <alignment horizontal="right" indent="1"/>
      <protection/>
    </xf>
    <xf numFmtId="180" fontId="0" fillId="0" borderId="0" xfId="93" applyNumberFormat="1" applyFont="1" applyBorder="1" applyAlignment="1">
      <alignment horizontal="center"/>
      <protection/>
    </xf>
    <xf numFmtId="0" fontId="25" fillId="0" borderId="0" xfId="93" applyFont="1">
      <alignment/>
      <protection/>
    </xf>
    <xf numFmtId="180" fontId="17" fillId="0" borderId="0" xfId="93" applyNumberFormat="1" applyFont="1" applyAlignment="1">
      <alignment horizontal="right" indent="1"/>
      <protection/>
    </xf>
    <xf numFmtId="3" fontId="17" fillId="0" borderId="0" xfId="93" applyNumberFormat="1" applyFont="1" applyAlignment="1">
      <alignment/>
      <protection/>
    </xf>
    <xf numFmtId="181" fontId="26" fillId="0" borderId="0" xfId="93" applyNumberFormat="1" applyFont="1" applyAlignment="1">
      <alignment/>
      <protection/>
    </xf>
    <xf numFmtId="181" fontId="0" fillId="0" borderId="0" xfId="76" applyNumberFormat="1" applyFont="1">
      <alignment/>
      <protection/>
    </xf>
    <xf numFmtId="0" fontId="16" fillId="0" borderId="0" xfId="93" applyFont="1">
      <alignment/>
      <protection/>
    </xf>
    <xf numFmtId="0" fontId="25" fillId="0" borderId="0" xfId="93" applyFont="1">
      <alignment/>
      <protection/>
    </xf>
    <xf numFmtId="181" fontId="0" fillId="0" borderId="0" xfId="76" applyNumberFormat="1" applyFont="1" applyBorder="1">
      <alignment/>
      <protection/>
    </xf>
    <xf numFmtId="181" fontId="0" fillId="0" borderId="0" xfId="93" applyNumberFormat="1" applyFont="1" applyBorder="1" applyAlignment="1">
      <alignment/>
      <protection/>
    </xf>
    <xf numFmtId="0" fontId="0" fillId="0" borderId="0" xfId="93" applyFont="1" applyBorder="1">
      <alignment/>
      <protection/>
    </xf>
    <xf numFmtId="0" fontId="0" fillId="0" borderId="0" xfId="93" applyFont="1" applyBorder="1" applyAlignment="1">
      <alignment/>
      <protection/>
    </xf>
    <xf numFmtId="0" fontId="15" fillId="0" borderId="10" xfId="93" applyFont="1" applyBorder="1" applyAlignment="1">
      <alignment horizontal="left"/>
      <protection/>
    </xf>
    <xf numFmtId="0" fontId="17" fillId="0" borderId="0" xfId="93" applyFont="1" applyBorder="1" applyAlignment="1">
      <alignment horizontal="left"/>
      <protection/>
    </xf>
    <xf numFmtId="181" fontId="17" fillId="0" borderId="0" xfId="93" applyNumberFormat="1" applyFont="1" applyAlignment="1">
      <alignment horizontal="right" indent="1"/>
      <protection/>
    </xf>
    <xf numFmtId="180" fontId="0" fillId="0" borderId="0" xfId="76" applyNumberFormat="1" applyFont="1" applyBorder="1" applyAlignment="1">
      <alignment horizontal="right" indent="1"/>
      <protection/>
    </xf>
    <xf numFmtId="3" fontId="0" fillId="0" borderId="0" xfId="93" applyNumberFormat="1" applyFont="1">
      <alignment/>
      <protection/>
    </xf>
    <xf numFmtId="3" fontId="0" fillId="0" borderId="0" xfId="93" applyNumberFormat="1" applyFont="1" applyBorder="1" applyAlignment="1">
      <alignment horizontal="right"/>
      <protection/>
    </xf>
    <xf numFmtId="41" fontId="0" fillId="0" borderId="0" xfId="93" applyNumberFormat="1" applyFont="1" applyBorder="1" applyAlignment="1">
      <alignment horizontal="right"/>
      <protection/>
    </xf>
    <xf numFmtId="180" fontId="0" fillId="0" borderId="0" xfId="93" applyNumberFormat="1" applyFont="1" applyBorder="1">
      <alignment/>
      <protection/>
    </xf>
    <xf numFmtId="181" fontId="0" fillId="0" borderId="0" xfId="93" applyNumberFormat="1" applyFont="1" applyBorder="1" applyAlignment="1">
      <alignment horizontal="right" indent="1"/>
      <protection/>
    </xf>
    <xf numFmtId="0" fontId="18" fillId="0" borderId="0" xfId="93" applyFont="1" applyAlignment="1">
      <alignment horizontal="left"/>
      <protection/>
    </xf>
    <xf numFmtId="0" fontId="20" fillId="0" borderId="0" xfId="93" applyFont="1">
      <alignment/>
      <protection/>
    </xf>
    <xf numFmtId="0" fontId="19" fillId="0" borderId="0" xfId="93" applyFont="1">
      <alignment/>
      <protection/>
    </xf>
    <xf numFmtId="3" fontId="0" fillId="0" borderId="0" xfId="93" applyNumberFormat="1" applyFont="1" applyBorder="1" applyAlignment="1">
      <alignment horizontal="right" indent="1"/>
      <protection/>
    </xf>
    <xf numFmtId="0" fontId="20" fillId="0" borderId="0" xfId="93" applyFont="1" applyBorder="1">
      <alignment/>
      <protection/>
    </xf>
    <xf numFmtId="180" fontId="0" fillId="0" borderId="0" xfId="93" applyNumberFormat="1" applyFont="1" applyFill="1" applyBorder="1" applyAlignment="1">
      <alignment horizontal="right" indent="1"/>
      <protection/>
    </xf>
    <xf numFmtId="184" fontId="0" fillId="0" borderId="0" xfId="93" applyNumberFormat="1" applyFont="1" applyFill="1" applyAlignment="1">
      <alignment horizontal="left" indent="1"/>
      <protection/>
    </xf>
    <xf numFmtId="0" fontId="24" fillId="0" borderId="10" xfId="0" applyFont="1" applyBorder="1" applyAlignment="1">
      <alignment horizontal="right"/>
    </xf>
    <xf numFmtId="0" fontId="0" fillId="0" borderId="10" xfId="0" applyFont="1" applyBorder="1" applyAlignment="1">
      <alignment/>
    </xf>
    <xf numFmtId="0" fontId="16" fillId="0" borderId="10" xfId="0" applyFont="1" applyBorder="1" applyAlignment="1">
      <alignment horizontal="right"/>
    </xf>
    <xf numFmtId="0" fontId="19" fillId="0" borderId="0" xfId="0" applyFont="1" applyAlignment="1">
      <alignment/>
    </xf>
    <xf numFmtId="0" fontId="0" fillId="0" borderId="0" xfId="93" applyFont="1" applyFill="1">
      <alignment/>
      <protection/>
    </xf>
    <xf numFmtId="0" fontId="15" fillId="0" borderId="10" xfId="93" applyFont="1" applyFill="1" applyBorder="1" applyAlignment="1">
      <alignment horizontal="left"/>
      <protection/>
    </xf>
    <xf numFmtId="184" fontId="15" fillId="0" borderId="10" xfId="93" applyNumberFormat="1" applyFont="1" applyFill="1" applyBorder="1" applyAlignment="1">
      <alignment horizontal="left"/>
      <protection/>
    </xf>
    <xf numFmtId="0" fontId="15" fillId="0" borderId="0" xfId="76" applyFont="1" applyFill="1" applyBorder="1" applyAlignment="1">
      <alignment horizontal="left"/>
      <protection/>
    </xf>
    <xf numFmtId="0" fontId="0" fillId="0" borderId="0" xfId="93" applyFont="1" applyFill="1" applyAlignment="1">
      <alignment/>
      <protection/>
    </xf>
    <xf numFmtId="0" fontId="17" fillId="0" borderId="13" xfId="76" applyFont="1" applyFill="1" applyBorder="1" applyAlignment="1">
      <alignment horizontal="center" vertical="center" wrapText="1"/>
      <protection/>
    </xf>
    <xf numFmtId="0" fontId="21" fillId="0" borderId="0" xfId="97" applyNumberFormat="1" applyFont="1" applyFill="1" applyBorder="1" applyAlignment="1">
      <alignment/>
      <protection/>
    </xf>
    <xf numFmtId="184" fontId="17" fillId="0" borderId="0" xfId="93" applyNumberFormat="1" applyFont="1" applyFill="1" applyAlignment="1" quotePrefix="1">
      <alignment/>
      <protection/>
    </xf>
    <xf numFmtId="184" fontId="17" fillId="0" borderId="0" xfId="93" applyNumberFormat="1" applyFont="1" applyFill="1">
      <alignment/>
      <protection/>
    </xf>
    <xf numFmtId="0" fontId="17" fillId="0" borderId="0" xfId="93" applyFont="1" applyFill="1">
      <alignment/>
      <protection/>
    </xf>
    <xf numFmtId="0" fontId="22" fillId="0" borderId="0" xfId="78" applyNumberFormat="1" applyFont="1" applyFill="1" applyBorder="1" applyAlignment="1">
      <alignment horizontal="left" indent="3"/>
      <protection/>
    </xf>
    <xf numFmtId="184" fontId="0" fillId="0" borderId="0" xfId="93" applyNumberFormat="1" applyFont="1" applyFill="1" applyAlignment="1">
      <alignment horizontal="right"/>
      <protection/>
    </xf>
    <xf numFmtId="184" fontId="0" fillId="0" borderId="0" xfId="93" applyNumberFormat="1" applyFont="1" applyFill="1">
      <alignment/>
      <protection/>
    </xf>
    <xf numFmtId="0" fontId="22" fillId="0" borderId="0" xfId="78" applyNumberFormat="1" applyFont="1" applyFill="1" applyBorder="1" applyAlignment="1">
      <alignment/>
      <protection/>
    </xf>
    <xf numFmtId="183" fontId="0" fillId="0" borderId="0" xfId="93" applyNumberFormat="1" applyFont="1" applyFill="1">
      <alignment/>
      <protection/>
    </xf>
    <xf numFmtId="198" fontId="0" fillId="0" borderId="0" xfId="93" applyNumberFormat="1" applyFont="1" applyFill="1">
      <alignment/>
      <protection/>
    </xf>
    <xf numFmtId="184" fontId="0" fillId="0" borderId="0" xfId="93" applyNumberFormat="1" applyFont="1" applyFill="1" applyBorder="1">
      <alignment/>
      <protection/>
    </xf>
    <xf numFmtId="0" fontId="0" fillId="0" borderId="0" xfId="93" applyFont="1" applyFill="1" applyBorder="1">
      <alignment/>
      <protection/>
    </xf>
    <xf numFmtId="0" fontId="0" fillId="0" borderId="0" xfId="78" applyFont="1" applyFill="1">
      <alignment/>
      <protection/>
    </xf>
    <xf numFmtId="184" fontId="0" fillId="0" borderId="0" xfId="93" applyNumberFormat="1" applyFont="1" applyFill="1" applyAlignment="1" quotePrefix="1">
      <alignment/>
      <protection/>
    </xf>
    <xf numFmtId="0" fontId="17" fillId="0" borderId="0" xfId="93" applyFont="1" applyFill="1" applyBorder="1" applyAlignment="1">
      <alignment horizontal="left"/>
      <protection/>
    </xf>
    <xf numFmtId="0" fontId="0" fillId="0" borderId="0" xfId="93" applyFont="1" applyFill="1" applyAlignment="1">
      <alignment/>
      <protection/>
    </xf>
    <xf numFmtId="0" fontId="17" fillId="0" borderId="10" xfId="93" applyFont="1" applyFill="1" applyBorder="1" applyAlignment="1">
      <alignment horizontal="left"/>
      <protection/>
    </xf>
    <xf numFmtId="0" fontId="17" fillId="0" borderId="0" xfId="93" applyFont="1" applyFill="1" applyBorder="1" applyAlignment="1">
      <alignment horizontal="center"/>
      <protection/>
    </xf>
    <xf numFmtId="0" fontId="0" fillId="0" borderId="0" xfId="76" applyFont="1" applyFill="1">
      <alignment/>
      <protection/>
    </xf>
    <xf numFmtId="0" fontId="17" fillId="0" borderId="0" xfId="93" applyFont="1" applyFill="1" applyBorder="1" applyAlignment="1">
      <alignment/>
      <protection/>
    </xf>
    <xf numFmtId="0" fontId="17" fillId="0" borderId="0" xfId="93" applyFont="1" applyFill="1" applyBorder="1" applyAlignment="1">
      <alignment horizontal="center" vertical="center"/>
      <protection/>
    </xf>
    <xf numFmtId="0" fontId="17" fillId="0" borderId="0" xfId="76" applyFont="1" applyFill="1" applyBorder="1" applyAlignment="1">
      <alignment horizontal="center" vertical="center" wrapText="1"/>
      <protection/>
    </xf>
    <xf numFmtId="0" fontId="0" fillId="0" borderId="0" xfId="93" applyFont="1" applyFill="1" applyBorder="1" applyAlignment="1">
      <alignment horizontal="left" indent="1"/>
      <protection/>
    </xf>
    <xf numFmtId="1" fontId="0" fillId="0" borderId="0" xfId="93" applyNumberFormat="1" applyFont="1" applyFill="1" applyAlignment="1">
      <alignment horizontal="center"/>
      <protection/>
    </xf>
    <xf numFmtId="192" fontId="0" fillId="0" borderId="0" xfId="93" applyNumberFormat="1" applyFont="1" applyFill="1" applyAlignment="1">
      <alignment horizontal="center"/>
      <protection/>
    </xf>
    <xf numFmtId="184" fontId="0" fillId="0" borderId="0" xfId="76" applyNumberFormat="1" applyFont="1" applyFill="1">
      <alignment/>
      <protection/>
    </xf>
    <xf numFmtId="184" fontId="0" fillId="0" borderId="0" xfId="93" applyNumberFormat="1" applyFont="1" applyFill="1" applyAlignment="1">
      <alignment horizontal="center"/>
      <protection/>
    </xf>
    <xf numFmtId="192" fontId="0" fillId="0" borderId="0" xfId="93" applyNumberFormat="1" applyFont="1" applyFill="1" applyAlignment="1">
      <alignment horizontal="right"/>
      <protection/>
    </xf>
    <xf numFmtId="184" fontId="0" fillId="0" borderId="0" xfId="93" applyNumberFormat="1" applyFont="1" applyFill="1" applyAlignment="1">
      <alignment horizontal="right" indent="1"/>
      <protection/>
    </xf>
    <xf numFmtId="192" fontId="0" fillId="0" borderId="0" xfId="93" applyNumberFormat="1" applyFont="1" applyFill="1" applyAlignment="1">
      <alignment horizontal="left" indent="1"/>
      <protection/>
    </xf>
    <xf numFmtId="0" fontId="17" fillId="0" borderId="0" xfId="93" applyFont="1" applyFill="1" applyBorder="1" applyAlignment="1">
      <alignment horizontal="left" vertical="center" indent="1"/>
      <protection/>
    </xf>
    <xf numFmtId="0" fontId="17" fillId="0" borderId="0" xfId="93" applyFont="1" applyFill="1" applyAlignment="1">
      <alignment horizontal="left" vertical="center" indent="1"/>
      <protection/>
    </xf>
    <xf numFmtId="0" fontId="0" fillId="0" borderId="0" xfId="93" applyFont="1" applyFill="1" applyAlignment="1">
      <alignment horizontal="center" vertical="center"/>
      <protection/>
    </xf>
    <xf numFmtId="1" fontId="72" fillId="0" borderId="0" xfId="93" applyNumberFormat="1" applyFont="1" applyFill="1">
      <alignment/>
      <protection/>
    </xf>
    <xf numFmtId="0" fontId="0" fillId="0" borderId="0" xfId="93" applyFont="1" applyFill="1" applyAlignment="1">
      <alignment horizontal="center"/>
      <protection/>
    </xf>
    <xf numFmtId="180" fontId="72" fillId="0" borderId="0" xfId="93" applyNumberFormat="1" applyFont="1" applyFill="1">
      <alignment/>
      <protection/>
    </xf>
    <xf numFmtId="0" fontId="0" fillId="0" borderId="0" xfId="78" applyFont="1" applyFill="1" applyBorder="1">
      <alignment/>
      <protection/>
    </xf>
    <xf numFmtId="0" fontId="72" fillId="0" borderId="0" xfId="93" applyFont="1" applyFill="1">
      <alignment/>
      <protection/>
    </xf>
    <xf numFmtId="180" fontId="0" fillId="0" borderId="0" xfId="93" applyNumberFormat="1" applyFont="1" applyFill="1" applyAlignment="1">
      <alignment horizontal="right"/>
      <protection/>
    </xf>
    <xf numFmtId="0" fontId="15" fillId="0" borderId="0" xfId="78" applyFont="1" applyAlignment="1">
      <alignment horizontal="left" wrapText="1"/>
      <protection/>
    </xf>
    <xf numFmtId="0" fontId="16" fillId="0" borderId="10" xfId="92" applyFont="1" applyBorder="1" applyAlignment="1">
      <alignment horizontal="right"/>
      <protection/>
    </xf>
    <xf numFmtId="0" fontId="0" fillId="0" borderId="14" xfId="0" applyFont="1" applyBorder="1" applyAlignment="1">
      <alignment horizontal="center"/>
    </xf>
    <xf numFmtId="0" fontId="28" fillId="0" borderId="0" xfId="0" applyFont="1" applyAlignment="1">
      <alignment/>
    </xf>
    <xf numFmtId="0" fontId="6" fillId="0" borderId="10" xfId="0" applyFont="1" applyBorder="1" applyAlignment="1">
      <alignment horizontal="center"/>
    </xf>
    <xf numFmtId="0" fontId="28" fillId="0" borderId="0" xfId="0" applyFont="1" applyAlignment="1">
      <alignment horizontal="center"/>
    </xf>
    <xf numFmtId="0" fontId="17" fillId="0" borderId="12" xfId="0" applyFont="1" applyBorder="1" applyAlignment="1">
      <alignment horizontal="center" wrapText="1"/>
    </xf>
    <xf numFmtId="0" fontId="17" fillId="0" borderId="14" xfId="0" applyFont="1" applyBorder="1" applyAlignment="1">
      <alignment horizontal="center" wrapText="1"/>
    </xf>
    <xf numFmtId="0" fontId="15" fillId="0" borderId="10" xfId="76" applyFont="1" applyBorder="1" applyAlignment="1">
      <alignment horizontal="center"/>
      <protection/>
    </xf>
    <xf numFmtId="0" fontId="0" fillId="0" borderId="0" xfId="76">
      <alignment/>
      <protection/>
    </xf>
    <xf numFmtId="0" fontId="18" fillId="0" borderId="0" xfId="76" applyFont="1">
      <alignment/>
      <protection/>
    </xf>
    <xf numFmtId="0" fontId="16" fillId="0" borderId="0" xfId="76" applyFont="1">
      <alignment/>
      <protection/>
    </xf>
    <xf numFmtId="0" fontId="16" fillId="0" borderId="11" xfId="78" applyFont="1" applyFill="1" applyBorder="1">
      <alignment/>
      <protection/>
    </xf>
    <xf numFmtId="0" fontId="0" fillId="0" borderId="11" xfId="78" applyFont="1" applyFill="1" applyBorder="1">
      <alignment/>
      <protection/>
    </xf>
    <xf numFmtId="0" fontId="16" fillId="0" borderId="10" xfId="78" applyFont="1" applyBorder="1" applyAlignment="1">
      <alignment horizontal="right"/>
      <protection/>
    </xf>
    <xf numFmtId="3" fontId="0" fillId="0" borderId="0" xfId="93" applyNumberFormat="1" applyFont="1" applyAlignment="1">
      <alignment/>
      <protection/>
    </xf>
    <xf numFmtId="3" fontId="0" fillId="0" borderId="0" xfId="93" applyNumberFormat="1" applyFont="1" applyAlignment="1">
      <alignment/>
      <protection/>
    </xf>
    <xf numFmtId="3" fontId="0" fillId="0" borderId="0" xfId="76" applyNumberFormat="1" applyFont="1">
      <alignment/>
      <protection/>
    </xf>
    <xf numFmtId="3" fontId="26" fillId="0" borderId="0" xfId="93" applyNumberFormat="1" applyFont="1" applyAlignment="1">
      <alignment/>
      <protection/>
    </xf>
    <xf numFmtId="0" fontId="16" fillId="0" borderId="0" xfId="78" applyFont="1" applyFill="1" applyBorder="1">
      <alignment/>
      <protection/>
    </xf>
    <xf numFmtId="0" fontId="16" fillId="0" borderId="0" xfId="78" applyFont="1" applyFill="1">
      <alignment/>
      <protection/>
    </xf>
    <xf numFmtId="0" fontId="0" fillId="0" borderId="14" xfId="85" applyFont="1" applyBorder="1" applyAlignment="1">
      <alignment vertical="center"/>
      <protection/>
    </xf>
    <xf numFmtId="0" fontId="17" fillId="0" borderId="15" xfId="78" applyFont="1" applyBorder="1" applyAlignment="1">
      <alignment horizontal="center" vertical="center" wrapText="1"/>
      <protection/>
    </xf>
    <xf numFmtId="0" fontId="17" fillId="0" borderId="0" xfId="78" applyFont="1">
      <alignment/>
      <protection/>
    </xf>
    <xf numFmtId="180" fontId="73" fillId="0" borderId="0" xfId="93" applyNumberFormat="1" applyFont="1">
      <alignment/>
      <protection/>
    </xf>
    <xf numFmtId="180" fontId="74" fillId="0" borderId="0" xfId="93" applyNumberFormat="1" applyFont="1">
      <alignment/>
      <protection/>
    </xf>
    <xf numFmtId="0" fontId="17" fillId="0" borderId="0" xfId="78" applyFont="1">
      <alignment/>
      <protection/>
    </xf>
    <xf numFmtId="181" fontId="17" fillId="0" borderId="0" xfId="78" applyNumberFormat="1" applyFont="1" applyAlignment="1">
      <alignment horizontal="right" indent="2"/>
      <protection/>
    </xf>
    <xf numFmtId="0" fontId="16" fillId="0" borderId="0" xfId="78" applyFont="1">
      <alignment/>
      <protection/>
    </xf>
    <xf numFmtId="0" fontId="75" fillId="0" borderId="11" xfId="0" applyFont="1" applyBorder="1" applyAlignment="1">
      <alignment horizontal="center" vertical="center" wrapText="1"/>
    </xf>
    <xf numFmtId="0" fontId="17" fillId="0" borderId="11" xfId="96" applyFont="1" applyFill="1" applyBorder="1" applyAlignment="1">
      <alignment horizontal="center" vertical="center"/>
      <protection/>
    </xf>
    <xf numFmtId="0" fontId="75" fillId="0" borderId="0" xfId="0" applyFont="1" applyBorder="1" applyAlignment="1">
      <alignment horizontal="center" vertical="center" wrapText="1"/>
    </xf>
    <xf numFmtId="0" fontId="17" fillId="0" borderId="0" xfId="96" applyFont="1" applyFill="1" applyBorder="1" applyAlignment="1">
      <alignment horizontal="center" vertical="center"/>
      <protection/>
    </xf>
    <xf numFmtId="0" fontId="75" fillId="0" borderId="12" xfId="0" applyFont="1" applyBorder="1" applyAlignment="1">
      <alignment horizontal="center" vertical="center" wrapText="1"/>
    </xf>
    <xf numFmtId="0" fontId="17" fillId="0" borderId="12" xfId="96" applyFont="1" applyFill="1" applyBorder="1" applyAlignment="1">
      <alignment horizontal="center" vertical="center"/>
      <protection/>
    </xf>
    <xf numFmtId="181" fontId="17" fillId="0" borderId="0" xfId="93" applyNumberFormat="1" applyFont="1" applyAlignment="1">
      <alignment horizontal="right" indent="2"/>
      <protection/>
    </xf>
    <xf numFmtId="180" fontId="17" fillId="0" borderId="0" xfId="93" applyNumberFormat="1" applyFont="1" applyAlignment="1">
      <alignment horizontal="right" indent="2"/>
      <protection/>
    </xf>
    <xf numFmtId="181" fontId="26" fillId="0" borderId="0" xfId="93" applyNumberFormat="1" applyFont="1" applyAlignment="1">
      <alignment horizontal="right" indent="2"/>
      <protection/>
    </xf>
    <xf numFmtId="181" fontId="0" fillId="0" borderId="0" xfId="93" applyNumberFormat="1" applyFont="1" applyAlignment="1">
      <alignment horizontal="right" indent="2"/>
      <protection/>
    </xf>
    <xf numFmtId="180" fontId="0" fillId="0" borderId="0" xfId="93" applyNumberFormat="1" applyFont="1" applyAlignment="1">
      <alignment horizontal="right" indent="2"/>
      <protection/>
    </xf>
    <xf numFmtId="0" fontId="17" fillId="0" borderId="0" xfId="89" applyFont="1" applyBorder="1" applyAlignment="1">
      <alignment/>
      <protection/>
    </xf>
    <xf numFmtId="181" fontId="17" fillId="0" borderId="0" xfId="93" applyNumberFormat="1" applyFont="1" applyAlignment="1">
      <alignment horizontal="right" indent="3"/>
      <protection/>
    </xf>
    <xf numFmtId="0" fontId="0" fillId="0" borderId="0" xfId="89" applyFont="1" applyBorder="1" applyAlignment="1">
      <alignment horizontal="left" indent="1"/>
      <protection/>
    </xf>
    <xf numFmtId="181" fontId="0" fillId="0" borderId="0" xfId="93" applyNumberFormat="1" applyFont="1" applyAlignment="1">
      <alignment horizontal="right" indent="3"/>
      <protection/>
    </xf>
    <xf numFmtId="180" fontId="0" fillId="0" borderId="0" xfId="93" applyNumberFormat="1" applyFont="1" applyAlignment="1">
      <alignment horizontal="right" indent="3"/>
      <protection/>
    </xf>
    <xf numFmtId="0" fontId="17" fillId="0" borderId="0" xfId="89" applyFont="1" applyBorder="1">
      <alignment/>
      <protection/>
    </xf>
    <xf numFmtId="0" fontId="75" fillId="0" borderId="11" xfId="0" applyFont="1" applyBorder="1" applyAlignment="1">
      <alignment horizontal="center" vertical="center" wrapText="1"/>
    </xf>
    <xf numFmtId="0" fontId="17" fillId="0" borderId="0" xfId="93" applyFont="1" applyAlignment="1">
      <alignment horizontal="center" vertical="center"/>
      <protection/>
    </xf>
    <xf numFmtId="0" fontId="17" fillId="0" borderId="0" xfId="88" applyNumberFormat="1" applyFont="1" applyBorder="1" applyAlignment="1">
      <alignment horizontal="center" vertical="center"/>
      <protection/>
    </xf>
    <xf numFmtId="0" fontId="75" fillId="0" borderId="0" xfId="0" applyFont="1" applyBorder="1" applyAlignment="1">
      <alignment horizontal="center" vertical="center" wrapText="1"/>
    </xf>
    <xf numFmtId="0" fontId="17" fillId="0" borderId="0" xfId="88" applyNumberFormat="1" applyFont="1" applyBorder="1" applyAlignment="1" quotePrefix="1">
      <alignment horizontal="center" vertical="center"/>
      <protection/>
    </xf>
    <xf numFmtId="0" fontId="17" fillId="0" borderId="0" xfId="88" applyFont="1" applyBorder="1" applyAlignment="1">
      <alignment vertical="center"/>
      <protection/>
    </xf>
    <xf numFmtId="0" fontId="17" fillId="0" borderId="0" xfId="88" applyFont="1" applyBorder="1" applyAlignment="1">
      <alignment horizontal="center" vertical="center"/>
      <protection/>
    </xf>
    <xf numFmtId="0" fontId="17" fillId="0" borderId="12" xfId="99" applyFont="1" applyBorder="1" applyAlignment="1">
      <alignment vertical="center"/>
      <protection/>
    </xf>
    <xf numFmtId="0" fontId="17" fillId="0" borderId="12" xfId="99" applyFont="1" applyBorder="1" applyAlignment="1">
      <alignment horizontal="right" vertical="center"/>
      <protection/>
    </xf>
    <xf numFmtId="0" fontId="75" fillId="0" borderId="12" xfId="0" applyFont="1" applyBorder="1" applyAlignment="1">
      <alignment horizontal="center" vertical="center" wrapText="1"/>
    </xf>
    <xf numFmtId="2" fontId="0" fillId="0" borderId="0" xfId="93" applyNumberFormat="1" applyFont="1" applyFill="1" applyBorder="1" applyAlignment="1">
      <alignment horizontal="right" indent="1"/>
      <protection/>
    </xf>
    <xf numFmtId="2" fontId="17" fillId="0" borderId="0" xfId="93" applyNumberFormat="1" applyFont="1" applyBorder="1" applyAlignment="1">
      <alignment horizontal="right" indent="1"/>
      <protection/>
    </xf>
    <xf numFmtId="2" fontId="17" fillId="0" borderId="0" xfId="93" applyNumberFormat="1" applyFont="1" applyFill="1" applyBorder="1" applyAlignment="1">
      <alignment horizontal="right" indent="1"/>
      <protection/>
    </xf>
    <xf numFmtId="184" fontId="15" fillId="0" borderId="0" xfId="93" applyNumberFormat="1" applyFont="1" applyFill="1" applyBorder="1" applyAlignment="1">
      <alignment horizontal="left"/>
      <protection/>
    </xf>
    <xf numFmtId="0" fontId="18" fillId="0" borderId="0" xfId="78" applyNumberFormat="1" applyFont="1" applyFill="1" applyBorder="1" applyAlignment="1">
      <alignment horizontal="left" indent="1"/>
      <protection/>
    </xf>
    <xf numFmtId="0" fontId="0" fillId="0" borderId="0" xfId="78" applyNumberFormat="1" applyFont="1" applyFill="1" applyBorder="1" applyAlignment="1">
      <alignment horizontal="left" indent="3"/>
      <protection/>
    </xf>
    <xf numFmtId="0" fontId="18" fillId="0" borderId="0" xfId="78" applyNumberFormat="1" applyFont="1" applyFill="1" applyBorder="1" applyAlignment="1">
      <alignment horizontal="left" indent="1"/>
      <protection/>
    </xf>
    <xf numFmtId="0" fontId="75" fillId="0" borderId="11" xfId="77" applyFont="1" applyBorder="1" applyAlignment="1">
      <alignment horizontal="center" vertical="center" wrapText="1"/>
      <protection/>
    </xf>
    <xf numFmtId="0" fontId="75" fillId="0" borderId="0" xfId="77" applyFont="1" applyBorder="1" applyAlignment="1">
      <alignment horizontal="center" vertical="center" wrapText="1"/>
      <protection/>
    </xf>
    <xf numFmtId="0" fontId="17" fillId="0" borderId="12" xfId="95" applyFont="1" applyBorder="1" applyAlignment="1">
      <alignment horizontal="center" vertical="center" wrapText="1"/>
      <protection/>
    </xf>
    <xf numFmtId="0" fontId="17" fillId="0" borderId="0" xfId="98" applyNumberFormat="1" applyFont="1" applyBorder="1" applyAlignment="1">
      <alignment wrapText="1"/>
      <protection/>
    </xf>
    <xf numFmtId="0" fontId="17" fillId="0" borderId="0" xfId="98" applyNumberFormat="1" applyFont="1" applyBorder="1" applyAlignment="1">
      <alignment horizontal="left"/>
      <protection/>
    </xf>
    <xf numFmtId="0" fontId="17" fillId="0" borderId="0" xfId="98" applyNumberFormat="1" applyFont="1" applyBorder="1" applyAlignment="1">
      <alignment horizontal="left" indent="1"/>
      <protection/>
    </xf>
    <xf numFmtId="0" fontId="0" fillId="0" borderId="0" xfId="98" applyNumberFormat="1" applyFont="1" applyBorder="1" applyAlignment="1">
      <alignment horizontal="left" indent="1"/>
      <protection/>
    </xf>
    <xf numFmtId="0" fontId="17" fillId="0" borderId="0" xfId="93" applyFont="1" applyFill="1" applyBorder="1" applyAlignment="1">
      <alignment horizontal="left" wrapText="1"/>
      <protection/>
    </xf>
    <xf numFmtId="184" fontId="0" fillId="0" borderId="0" xfId="42" applyNumberFormat="1" applyFont="1" applyAlignment="1">
      <alignment horizontal="right"/>
    </xf>
    <xf numFmtId="184" fontId="17" fillId="0" borderId="0" xfId="42" applyNumberFormat="1" applyFont="1" applyAlignment="1">
      <alignment horizontal="right"/>
    </xf>
    <xf numFmtId="184" fontId="17" fillId="0" borderId="0" xfId="42" applyNumberFormat="1" applyFont="1" applyBorder="1" applyAlignment="1">
      <alignment horizontal="right" indent="1"/>
    </xf>
    <xf numFmtId="184" fontId="0" fillId="0" borderId="0" xfId="42" applyNumberFormat="1" applyFont="1" applyBorder="1" applyAlignment="1">
      <alignment horizontal="right" indent="1"/>
    </xf>
    <xf numFmtId="184" fontId="0" fillId="0" borderId="0" xfId="42" applyNumberFormat="1" applyFont="1" applyAlignment="1">
      <alignment/>
    </xf>
    <xf numFmtId="213" fontId="0" fillId="0" borderId="0" xfId="78" applyNumberFormat="1" applyFont="1">
      <alignment/>
      <protection/>
    </xf>
    <xf numFmtId="184" fontId="0" fillId="0" borderId="0" xfId="42" applyNumberFormat="1" applyFont="1" applyAlignment="1">
      <alignment horizontal="right" indent="1"/>
    </xf>
    <xf numFmtId="43" fontId="17" fillId="0" borderId="0" xfId="42" applyNumberFormat="1" applyFont="1" applyAlignment="1">
      <alignment horizontal="right" indent="1"/>
    </xf>
    <xf numFmtId="43" fontId="0" fillId="0" borderId="0" xfId="42" applyNumberFormat="1" applyFont="1" applyAlignment="1">
      <alignment horizontal="right" indent="1"/>
    </xf>
    <xf numFmtId="43" fontId="0" fillId="0" borderId="0" xfId="42" applyNumberFormat="1" applyFont="1" applyAlignment="1">
      <alignment horizontal="right"/>
    </xf>
    <xf numFmtId="43" fontId="20" fillId="0" borderId="0" xfId="42" applyNumberFormat="1" applyFont="1" applyAlignment="1">
      <alignment/>
    </xf>
    <xf numFmtId="3" fontId="0" fillId="0" borderId="0" xfId="76" applyNumberFormat="1" applyFont="1" applyBorder="1">
      <alignment/>
      <protection/>
    </xf>
    <xf numFmtId="43" fontId="0" fillId="0" borderId="0" xfId="42" applyFont="1" applyFill="1" applyAlignment="1">
      <alignment/>
    </xf>
    <xf numFmtId="43" fontId="15" fillId="0" borderId="10" xfId="42" applyFont="1" applyFill="1" applyBorder="1" applyAlignment="1">
      <alignment horizontal="center"/>
    </xf>
    <xf numFmtId="43" fontId="17" fillId="0" borderId="0" xfId="42" applyFont="1" applyFill="1" applyAlignment="1" quotePrefix="1">
      <alignment horizontal="center"/>
    </xf>
    <xf numFmtId="43" fontId="0" fillId="0" borderId="0" xfId="42" applyFont="1" applyFill="1" applyAlignment="1">
      <alignment horizontal="center"/>
    </xf>
    <xf numFmtId="43" fontId="0" fillId="0" borderId="0" xfId="42" applyFont="1" applyFill="1" applyAlignment="1" quotePrefix="1">
      <alignment horizontal="center"/>
    </xf>
    <xf numFmtId="184" fontId="17" fillId="0" borderId="0" xfId="42" applyNumberFormat="1" applyFont="1" applyFill="1" applyAlignment="1" quotePrefix="1">
      <alignment/>
    </xf>
    <xf numFmtId="184" fontId="17" fillId="0" borderId="0" xfId="42" applyNumberFormat="1" applyFont="1" applyFill="1" applyAlignment="1">
      <alignment horizontal="right"/>
    </xf>
    <xf numFmtId="184" fontId="0" fillId="0" borderId="0" xfId="42" applyNumberFormat="1" applyFont="1" applyFill="1" applyAlignment="1">
      <alignment horizontal="right"/>
    </xf>
    <xf numFmtId="184" fontId="0" fillId="0" borderId="0" xfId="42" applyNumberFormat="1" applyFont="1" applyFill="1" applyAlignment="1">
      <alignment/>
    </xf>
    <xf numFmtId="184" fontId="17" fillId="0" borderId="0" xfId="42" applyNumberFormat="1" applyFont="1" applyFill="1" applyAlignment="1">
      <alignment/>
    </xf>
    <xf numFmtId="184" fontId="17" fillId="0" borderId="0" xfId="93" applyNumberFormat="1" applyFont="1" applyFill="1" applyAlignment="1">
      <alignment horizontal="center"/>
      <protection/>
    </xf>
    <xf numFmtId="184" fontId="17" fillId="0" borderId="0" xfId="93" applyNumberFormat="1" applyFont="1" applyFill="1" applyAlignment="1">
      <alignment horizontal="right" indent="3"/>
      <protection/>
    </xf>
    <xf numFmtId="184" fontId="0" fillId="0" borderId="0" xfId="93" applyNumberFormat="1" applyFont="1" applyFill="1" applyAlignment="1">
      <alignment horizontal="right" indent="3"/>
      <protection/>
    </xf>
    <xf numFmtId="184" fontId="17" fillId="0" borderId="0" xfId="42" applyNumberFormat="1" applyFont="1" applyFill="1" applyAlignment="1" quotePrefix="1">
      <alignment/>
    </xf>
    <xf numFmtId="184" fontId="17" fillId="0" borderId="0" xfId="42" applyNumberFormat="1" applyFont="1" applyFill="1" applyAlignment="1" quotePrefix="1">
      <alignment horizontal="center"/>
    </xf>
    <xf numFmtId="184" fontId="17" fillId="0" borderId="0" xfId="42" applyNumberFormat="1" applyFont="1" applyFill="1" applyAlignment="1">
      <alignment horizontal="center"/>
    </xf>
    <xf numFmtId="184" fontId="0" fillId="0" borderId="0" xfId="42" applyNumberFormat="1" applyFont="1" applyFill="1" applyAlignment="1" quotePrefix="1">
      <alignment/>
    </xf>
    <xf numFmtId="184" fontId="0" fillId="0" borderId="0" xfId="42" applyNumberFormat="1" applyFont="1" applyFill="1" applyAlignment="1" quotePrefix="1">
      <alignment horizontal="center"/>
    </xf>
    <xf numFmtId="184" fontId="0" fillId="0" borderId="0" xfId="42" applyNumberFormat="1" applyFont="1" applyFill="1" applyAlignment="1">
      <alignment horizontal="center"/>
    </xf>
    <xf numFmtId="184" fontId="0" fillId="0" borderId="0" xfId="42" applyNumberFormat="1" applyFont="1" applyFill="1" applyBorder="1" applyAlignment="1">
      <alignment/>
    </xf>
    <xf numFmtId="184" fontId="0" fillId="0" borderId="0" xfId="42" applyNumberFormat="1" applyFont="1" applyFill="1" applyAlignment="1">
      <alignment/>
    </xf>
    <xf numFmtId="184" fontId="17" fillId="0" borderId="0" xfId="42" applyNumberFormat="1" applyFont="1" applyBorder="1" applyAlignment="1">
      <alignment wrapText="1"/>
    </xf>
    <xf numFmtId="0" fontId="74" fillId="0" borderId="0" xfId="93" applyFont="1" applyFill="1">
      <alignment/>
      <protection/>
    </xf>
    <xf numFmtId="192" fontId="17" fillId="0" borderId="0" xfId="42" applyNumberFormat="1" applyFont="1" applyAlignment="1">
      <alignment horizontal="right"/>
    </xf>
    <xf numFmtId="192" fontId="0" fillId="0" borderId="0" xfId="42" applyNumberFormat="1" applyFont="1" applyAlignment="1">
      <alignment horizontal="right"/>
    </xf>
    <xf numFmtId="184" fontId="17" fillId="0" borderId="0" xfId="42" applyNumberFormat="1" applyFont="1" applyAlignment="1">
      <alignment horizontal="right" indent="1"/>
    </xf>
    <xf numFmtId="184" fontId="0" fillId="0" borderId="0" xfId="42" applyNumberFormat="1" applyFont="1" applyAlignment="1">
      <alignment horizontal="right" indent="1"/>
    </xf>
    <xf numFmtId="184" fontId="0" fillId="0" borderId="0" xfId="42" applyNumberFormat="1" applyFont="1" applyBorder="1" applyAlignment="1">
      <alignment horizontal="right" indent="1"/>
    </xf>
    <xf numFmtId="192" fontId="17" fillId="0" borderId="0" xfId="42" applyNumberFormat="1" applyFont="1" applyAlignment="1">
      <alignment horizontal="right" indent="1"/>
    </xf>
    <xf numFmtId="192" fontId="0" fillId="0" borderId="0" xfId="42" applyNumberFormat="1" applyFont="1" applyAlignment="1">
      <alignment horizontal="right" indent="1"/>
    </xf>
    <xf numFmtId="192" fontId="17" fillId="0" borderId="0" xfId="42" applyNumberFormat="1" applyFont="1" applyAlignment="1" quotePrefix="1">
      <alignment horizontal="right" indent="1"/>
    </xf>
    <xf numFmtId="0" fontId="17" fillId="0" borderId="15" xfId="76" applyFont="1" applyBorder="1" applyAlignment="1">
      <alignment horizontal="center" vertical="center" wrapText="1"/>
      <protection/>
    </xf>
    <xf numFmtId="0" fontId="0" fillId="0" borderId="14" xfId="78" applyBorder="1" applyAlignment="1">
      <alignment horizontal="center" vertical="center"/>
      <protection/>
    </xf>
    <xf numFmtId="0" fontId="17" fillId="0" borderId="0" xfId="78" applyFont="1" applyAlignment="1">
      <alignment horizontal="left"/>
      <protection/>
    </xf>
    <xf numFmtId="0" fontId="0" fillId="0" borderId="0" xfId="85" applyFont="1">
      <alignment/>
      <protection/>
    </xf>
    <xf numFmtId="181" fontId="0" fillId="0" borderId="0" xfId="78" applyNumberFormat="1" applyAlignment="1">
      <alignment horizontal="right" indent="3"/>
      <protection/>
    </xf>
    <xf numFmtId="181" fontId="17" fillId="0" borderId="0" xfId="78" applyNumberFormat="1" applyFont="1" applyAlignment="1">
      <alignment horizontal="right" indent="2"/>
      <protection/>
    </xf>
    <xf numFmtId="181" fontId="17" fillId="0" borderId="0" xfId="78" applyNumberFormat="1" applyFont="1" applyAlignment="1">
      <alignment horizontal="right" indent="3"/>
      <protection/>
    </xf>
    <xf numFmtId="0" fontId="17" fillId="0" borderId="0" xfId="85" applyFont="1" applyAlignment="1">
      <alignment vertical="top"/>
      <protection/>
    </xf>
    <xf numFmtId="0" fontId="0" fillId="0" borderId="0" xfId="85" applyFont="1" applyAlignment="1">
      <alignment vertical="top"/>
      <protection/>
    </xf>
    <xf numFmtId="0" fontId="0" fillId="0" borderId="0" xfId="78" applyAlignment="1">
      <alignment vertical="top"/>
      <protection/>
    </xf>
    <xf numFmtId="4" fontId="0" fillId="0" borderId="0" xfId="78" applyNumberFormat="1" applyAlignment="1">
      <alignment horizontal="right" indent="2"/>
      <protection/>
    </xf>
    <xf numFmtId="181" fontId="0" fillId="0" borderId="0" xfId="78" applyNumberFormat="1" applyFont="1" applyAlignment="1">
      <alignment horizontal="right" indent="3"/>
      <protection/>
    </xf>
    <xf numFmtId="0" fontId="17" fillId="0" borderId="0" xfId="78" applyFont="1" applyAlignment="1">
      <alignment horizontal="left" vertical="top"/>
      <protection/>
    </xf>
    <xf numFmtId="0" fontId="18" fillId="0" borderId="0" xfId="78" applyFont="1">
      <alignment/>
      <protection/>
    </xf>
    <xf numFmtId="0" fontId="0" fillId="0" borderId="0" xfId="78">
      <alignment/>
      <protection/>
    </xf>
    <xf numFmtId="181" fontId="0" fillId="0" borderId="0" xfId="78" applyNumberFormat="1" applyAlignment="1">
      <alignment horizontal="right" indent="2"/>
      <protection/>
    </xf>
    <xf numFmtId="0" fontId="0" fillId="0" borderId="0" xfId="78" applyAlignment="1">
      <alignment horizontal="left"/>
      <protection/>
    </xf>
    <xf numFmtId="4" fontId="0" fillId="0" borderId="0" xfId="78" applyNumberFormat="1" applyAlignment="1">
      <alignment horizontal="right" indent="3"/>
      <protection/>
    </xf>
    <xf numFmtId="0" fontId="0" fillId="0" borderId="0" xfId="78" applyAlignment="1">
      <alignment horizontal="center"/>
      <protection/>
    </xf>
    <xf numFmtId="0" fontId="20" fillId="0" borderId="0" xfId="85" applyFont="1">
      <alignment/>
      <protection/>
    </xf>
    <xf numFmtId="0" fontId="17" fillId="0" borderId="0" xfId="84" applyFont="1" applyAlignment="1">
      <alignment horizontal="center" wrapText="1"/>
      <protection/>
    </xf>
    <xf numFmtId="0" fontId="17" fillId="0" borderId="14" xfId="84" applyFont="1" applyBorder="1" applyAlignment="1">
      <alignment horizontal="center" wrapText="1"/>
      <protection/>
    </xf>
    <xf numFmtId="0" fontId="17" fillId="0" borderId="11" xfId="84" applyFont="1" applyBorder="1" applyAlignment="1">
      <alignment horizontal="center" wrapText="1"/>
      <protection/>
    </xf>
    <xf numFmtId="0" fontId="17" fillId="0" borderId="12" xfId="84" applyFont="1" applyBorder="1" applyAlignment="1">
      <alignment horizontal="center" wrapText="1"/>
      <protection/>
    </xf>
    <xf numFmtId="3" fontId="0" fillId="0" borderId="0" xfId="78" applyNumberFormat="1">
      <alignment/>
      <protection/>
    </xf>
    <xf numFmtId="2" fontId="0" fillId="0" borderId="0" xfId="78" applyNumberFormat="1">
      <alignment/>
      <protection/>
    </xf>
    <xf numFmtId="2" fontId="0" fillId="0" borderId="0" xfId="78" applyNumberFormat="1" applyAlignment="1">
      <alignment horizontal="right" indent="1"/>
      <protection/>
    </xf>
    <xf numFmtId="0" fontId="29" fillId="0" borderId="0" xfId="84" applyFont="1">
      <alignment/>
      <protection/>
    </xf>
    <xf numFmtId="0" fontId="29" fillId="0" borderId="0" xfId="84" applyFont="1" applyAlignment="1">
      <alignment horizontal="center"/>
      <protection/>
    </xf>
    <xf numFmtId="0" fontId="16" fillId="0" borderId="0" xfId="93" applyFont="1" applyFill="1" applyAlignment="1">
      <alignment horizontal="right"/>
      <protection/>
    </xf>
    <xf numFmtId="0" fontId="17" fillId="0" borderId="14" xfId="96" applyFont="1" applyFill="1" applyBorder="1" applyAlignment="1">
      <alignment horizontal="center" vertical="center"/>
      <protection/>
    </xf>
    <xf numFmtId="0" fontId="17" fillId="0" borderId="0" xfId="96" applyFont="1" applyFill="1" applyBorder="1" applyAlignment="1">
      <alignment horizontal="center" vertical="center"/>
      <protection/>
    </xf>
    <xf numFmtId="0" fontId="17" fillId="0" borderId="12" xfId="96" applyFont="1" applyFill="1" applyBorder="1" applyAlignment="1">
      <alignment horizontal="center" vertical="center"/>
      <protection/>
    </xf>
    <xf numFmtId="43" fontId="17" fillId="0" borderId="11" xfId="42" applyFont="1" applyBorder="1" applyAlignment="1">
      <alignment horizontal="center" vertical="center" wrapText="1"/>
    </xf>
    <xf numFmtId="43" fontId="17" fillId="0" borderId="0" xfId="42" applyFont="1" applyBorder="1" applyAlignment="1">
      <alignment horizontal="center" vertical="center" wrapText="1"/>
    </xf>
    <xf numFmtId="43" fontId="17" fillId="0" borderId="12" xfId="42" applyFont="1" applyBorder="1" applyAlignment="1">
      <alignment horizontal="center" vertical="center" wrapText="1"/>
    </xf>
    <xf numFmtId="0" fontId="17" fillId="0" borderId="0" xfId="0" applyFont="1" applyAlignment="1">
      <alignment horizontal="center" wrapText="1"/>
    </xf>
    <xf numFmtId="184" fontId="0" fillId="0" borderId="0" xfId="48" applyNumberFormat="1" applyFont="1" applyBorder="1" applyAlignment="1">
      <alignment horizontal="center"/>
    </xf>
    <xf numFmtId="181" fontId="0" fillId="0" borderId="0" xfId="78" applyNumberFormat="1">
      <alignment/>
      <protection/>
    </xf>
    <xf numFmtId="207" fontId="0" fillId="0" borderId="0" xfId="78" applyNumberFormat="1">
      <alignment/>
      <protection/>
    </xf>
    <xf numFmtId="184" fontId="0" fillId="0" borderId="0" xfId="48" applyNumberFormat="1" applyFont="1" applyAlignment="1">
      <alignment/>
    </xf>
    <xf numFmtId="0" fontId="0" fillId="0" borderId="0" xfId="0" applyFont="1" applyAlignment="1">
      <alignment horizontal="center"/>
    </xf>
    <xf numFmtId="0" fontId="20" fillId="0" borderId="0" xfId="0" applyFont="1" applyAlignment="1">
      <alignment/>
    </xf>
    <xf numFmtId="0" fontId="29" fillId="0" borderId="0" xfId="0" applyFont="1" applyAlignment="1">
      <alignment/>
    </xf>
    <xf numFmtId="0" fontId="29" fillId="0" borderId="0" xfId="0" applyFont="1" applyAlignment="1">
      <alignment horizontal="center"/>
    </xf>
    <xf numFmtId="0" fontId="0" fillId="0" borderId="0" xfId="76" applyFont="1" applyAlignment="1">
      <alignment horizontal="center"/>
      <protection/>
    </xf>
    <xf numFmtId="0" fontId="17" fillId="0" borderId="0" xfId="76" applyFont="1">
      <alignment/>
      <protection/>
    </xf>
    <xf numFmtId="2" fontId="17" fillId="0" borderId="0" xfId="76" applyNumberFormat="1" applyFont="1" applyAlignment="1">
      <alignment horizontal="right" indent="1"/>
      <protection/>
    </xf>
    <xf numFmtId="2" fontId="18" fillId="0" borderId="0" xfId="76" applyNumberFormat="1" applyFont="1" applyAlignment="1">
      <alignment horizontal="right"/>
      <protection/>
    </xf>
    <xf numFmtId="0" fontId="0" fillId="0" borderId="0" xfId="76" applyFont="1" applyAlignment="1">
      <alignment horizontal="left" indent="1"/>
      <protection/>
    </xf>
    <xf numFmtId="2" fontId="0" fillId="0" borderId="0" xfId="76" applyNumberFormat="1" applyFont="1" applyAlignment="1">
      <alignment horizontal="right" indent="1"/>
      <protection/>
    </xf>
    <xf numFmtId="0" fontId="0" fillId="0" borderId="0" xfId="76" applyFont="1" applyAlignment="1">
      <alignment horizontal="left" wrapText="1" indent="1"/>
      <protection/>
    </xf>
    <xf numFmtId="2" fontId="0" fillId="0" borderId="0" xfId="76" applyNumberFormat="1" applyFont="1" applyAlignment="1">
      <alignment horizontal="right" wrapText="1" indent="1"/>
      <protection/>
    </xf>
    <xf numFmtId="0" fontId="0" fillId="0" borderId="0" xfId="76" applyAlignment="1">
      <alignment horizontal="left" wrapText="1" indent="1"/>
      <protection/>
    </xf>
    <xf numFmtId="2" fontId="0" fillId="0" borderId="0" xfId="76" applyNumberFormat="1" applyAlignment="1">
      <alignment horizontal="right" wrapText="1" indent="1"/>
      <protection/>
    </xf>
    <xf numFmtId="0" fontId="16" fillId="0" borderId="0" xfId="78" applyFont="1" applyAlignment="1">
      <alignment horizontal="right"/>
      <protection/>
    </xf>
    <xf numFmtId="0" fontId="15" fillId="0" borderId="0" xfId="76" applyFont="1" applyAlignment="1">
      <alignment horizontal="left"/>
      <protection/>
    </xf>
    <xf numFmtId="0" fontId="17" fillId="0" borderId="11" xfId="86" applyFont="1" applyBorder="1" applyAlignment="1">
      <alignment horizontal="center" vertical="center" wrapText="1"/>
      <protection/>
    </xf>
    <xf numFmtId="0" fontId="17" fillId="0" borderId="14" xfId="86" applyFont="1" applyBorder="1" applyAlignment="1">
      <alignment horizontal="center" vertical="center" wrapText="1"/>
      <protection/>
    </xf>
    <xf numFmtId="0" fontId="17" fillId="0" borderId="0" xfId="76" applyFont="1" applyAlignment="1">
      <alignment horizontal="center" vertical="center" wrapText="1"/>
      <protection/>
    </xf>
    <xf numFmtId="0" fontId="17" fillId="0" borderId="0" xfId="86" applyFont="1" applyAlignment="1">
      <alignment horizontal="center" vertical="center" wrapText="1"/>
      <protection/>
    </xf>
    <xf numFmtId="0" fontId="17" fillId="0" borderId="12" xfId="86" applyFont="1" applyBorder="1" applyAlignment="1">
      <alignment horizontal="center" vertical="center" wrapText="1"/>
      <protection/>
    </xf>
    <xf numFmtId="3" fontId="17" fillId="0" borderId="0" xfId="90" applyNumberFormat="1" applyFont="1" applyAlignment="1">
      <alignment horizontal="right"/>
      <protection/>
    </xf>
    <xf numFmtId="181" fontId="17" fillId="0" borderId="0" xfId="90" applyNumberFormat="1" applyFont="1" applyAlignment="1">
      <alignment horizontal="right" indent="2"/>
      <protection/>
    </xf>
    <xf numFmtId="181" fontId="17" fillId="0" borderId="0" xfId="90" applyNumberFormat="1" applyFont="1" applyAlignment="1">
      <alignment horizontal="right"/>
      <protection/>
    </xf>
    <xf numFmtId="0" fontId="19" fillId="0" borderId="0" xfId="78" applyFont="1">
      <alignment/>
      <protection/>
    </xf>
    <xf numFmtId="0" fontId="17" fillId="0" borderId="0" xfId="87" applyFont="1">
      <alignment/>
      <protection/>
    </xf>
    <xf numFmtId="3" fontId="17" fillId="0" borderId="0" xfId="90" applyNumberFormat="1" applyFont="1" applyAlignment="1">
      <alignment horizontal="right"/>
      <protection/>
    </xf>
    <xf numFmtId="181" fontId="0" fillId="0" borderId="0" xfId="90" applyNumberFormat="1" applyFont="1" applyAlignment="1">
      <alignment horizontal="right"/>
      <protection/>
    </xf>
    <xf numFmtId="0" fontId="20" fillId="0" borderId="0" xfId="78" applyFont="1">
      <alignment/>
      <protection/>
    </xf>
    <xf numFmtId="3" fontId="76" fillId="0" borderId="0" xfId="0" applyNumberFormat="1" applyFont="1" applyAlignment="1">
      <alignment/>
    </xf>
    <xf numFmtId="3" fontId="0" fillId="0" borderId="0" xfId="90" applyNumberFormat="1" applyFont="1" applyAlignment="1">
      <alignment horizontal="right"/>
      <protection/>
    </xf>
    <xf numFmtId="181" fontId="0" fillId="0" borderId="0" xfId="90" applyNumberFormat="1" applyFont="1" applyAlignment="1">
      <alignment horizontal="right" indent="2"/>
      <protection/>
    </xf>
    <xf numFmtId="181" fontId="16" fillId="0" borderId="0" xfId="90" applyNumberFormat="1" applyFont="1" applyAlignment="1">
      <alignment horizontal="right"/>
      <protection/>
    </xf>
    <xf numFmtId="0" fontId="30" fillId="0" borderId="0" xfId="78" applyFont="1">
      <alignment/>
      <protection/>
    </xf>
    <xf numFmtId="3" fontId="77" fillId="0" borderId="0" xfId="0" applyNumberFormat="1" applyFont="1" applyAlignment="1">
      <alignment/>
    </xf>
    <xf numFmtId="3" fontId="16" fillId="0" borderId="0" xfId="90" applyNumberFormat="1" applyFont="1" applyAlignment="1">
      <alignment horizontal="right"/>
      <protection/>
    </xf>
    <xf numFmtId="3" fontId="16" fillId="0" borderId="0" xfId="90" applyNumberFormat="1" applyFont="1" applyAlignment="1">
      <alignment horizontal="right"/>
      <protection/>
    </xf>
    <xf numFmtId="181" fontId="16" fillId="0" borderId="0" xfId="90" applyNumberFormat="1" applyFont="1" applyAlignment="1">
      <alignment horizontal="right" indent="2"/>
      <protection/>
    </xf>
    <xf numFmtId="3" fontId="77" fillId="0" borderId="0" xfId="0" applyNumberFormat="1" applyFont="1" applyAlignment="1">
      <alignment/>
    </xf>
    <xf numFmtId="181" fontId="16" fillId="0" borderId="0" xfId="90" applyNumberFormat="1" applyFont="1" applyAlignment="1">
      <alignment horizontal="right" indent="2"/>
      <protection/>
    </xf>
    <xf numFmtId="181" fontId="16" fillId="0" borderId="0" xfId="90" applyNumberFormat="1" applyFont="1" applyAlignment="1">
      <alignment horizontal="right"/>
      <protection/>
    </xf>
    <xf numFmtId="213" fontId="0" fillId="0" borderId="0" xfId="90" applyNumberFormat="1" applyFont="1" applyAlignment="1">
      <alignment horizontal="right" indent="2"/>
      <protection/>
    </xf>
    <xf numFmtId="213" fontId="16" fillId="0" borderId="0" xfId="90" applyNumberFormat="1" applyFont="1" applyAlignment="1">
      <alignment horizontal="right" indent="2"/>
      <protection/>
    </xf>
    <xf numFmtId="0" fontId="17" fillId="0" borderId="10" xfId="93" applyFont="1" applyBorder="1" applyAlignment="1">
      <alignment horizontal="left"/>
      <protection/>
    </xf>
    <xf numFmtId="0" fontId="16" fillId="0" borderId="0" xfId="93" applyFont="1" applyAlignment="1">
      <alignment horizontal="right"/>
      <protection/>
    </xf>
    <xf numFmtId="0" fontId="17" fillId="0" borderId="0" xfId="76" applyFont="1" applyAlignment="1">
      <alignment horizontal="center" vertical="center" wrapText="1"/>
      <protection/>
    </xf>
    <xf numFmtId="3" fontId="17" fillId="0" borderId="11" xfId="93" applyNumberFormat="1" applyFont="1" applyBorder="1" applyAlignment="1">
      <alignment horizontal="center"/>
      <protection/>
    </xf>
    <xf numFmtId="181" fontId="17" fillId="0" borderId="11" xfId="76" applyNumberFormat="1" applyFont="1" applyBorder="1" applyAlignment="1">
      <alignment horizontal="center" wrapText="1"/>
      <protection/>
    </xf>
    <xf numFmtId="3" fontId="17" fillId="0" borderId="0" xfId="93" applyNumberFormat="1" applyFont="1" applyAlignment="1">
      <alignment horizontal="center"/>
      <protection/>
    </xf>
    <xf numFmtId="181" fontId="17" fillId="0" borderId="0" xfId="76" applyNumberFormat="1" applyFont="1" applyAlignment="1">
      <alignment horizontal="center" wrapText="1"/>
      <protection/>
    </xf>
    <xf numFmtId="4" fontId="17" fillId="0" borderId="0" xfId="93" applyNumberFormat="1" applyFont="1" applyAlignment="1">
      <alignment horizontal="center"/>
      <protection/>
    </xf>
    <xf numFmtId="0" fontId="15" fillId="0" borderId="10" xfId="93" applyFont="1" applyBorder="1" applyAlignment="1">
      <alignment horizontal="left"/>
      <protection/>
    </xf>
    <xf numFmtId="192" fontId="17" fillId="0" borderId="0" xfId="42" applyNumberFormat="1" applyFont="1" applyAlignment="1">
      <alignment horizontal="right"/>
    </xf>
    <xf numFmtId="184" fontId="17" fillId="0" borderId="0" xfId="42" applyNumberFormat="1" applyFont="1" applyBorder="1" applyAlignment="1">
      <alignment horizontal="right" indent="1"/>
    </xf>
    <xf numFmtId="192" fontId="0" fillId="0" borderId="0" xfId="42" applyNumberFormat="1" applyFont="1" applyAlignment="1">
      <alignment horizontal="right"/>
    </xf>
    <xf numFmtId="3" fontId="0" fillId="0" borderId="0" xfId="93" applyNumberFormat="1" applyFont="1" applyBorder="1" applyAlignment="1">
      <alignment horizontal="right"/>
      <protection/>
    </xf>
    <xf numFmtId="180" fontId="0" fillId="0" borderId="0" xfId="76" applyNumberFormat="1" applyFont="1" applyBorder="1" applyAlignment="1">
      <alignment horizontal="right" indent="1"/>
      <protection/>
    </xf>
    <xf numFmtId="0" fontId="0" fillId="0" borderId="0" xfId="0" applyFont="1" applyFill="1" applyAlignment="1">
      <alignment/>
    </xf>
    <xf numFmtId="0" fontId="24" fillId="0" borderId="0" xfId="0" applyFont="1" applyBorder="1" applyAlignment="1">
      <alignment horizontal="right"/>
    </xf>
    <xf numFmtId="0" fontId="17" fillId="0" borderId="0" xfId="0" applyFont="1" applyBorder="1" applyAlignment="1">
      <alignment horizontal="center" wrapText="1"/>
    </xf>
    <xf numFmtId="0" fontId="17" fillId="0" borderId="0" xfId="0" applyFont="1" applyBorder="1" applyAlignment="1">
      <alignment horizontal="center" vertical="center" wrapText="1"/>
    </xf>
    <xf numFmtId="0" fontId="17" fillId="0" borderId="0" xfId="0" applyFont="1" applyBorder="1" applyAlignment="1">
      <alignment/>
    </xf>
    <xf numFmtId="0" fontId="17" fillId="0" borderId="0" xfId="78" applyFont="1" applyBorder="1">
      <alignment/>
      <protection/>
    </xf>
    <xf numFmtId="181" fontId="17" fillId="0" borderId="0" xfId="91" applyNumberFormat="1" applyFont="1" applyBorder="1">
      <alignment/>
      <protection/>
    </xf>
    <xf numFmtId="0" fontId="0" fillId="0" borderId="0" xfId="78" applyFont="1" applyBorder="1">
      <alignment/>
      <protection/>
    </xf>
    <xf numFmtId="181" fontId="0" fillId="0" borderId="0" xfId="91" applyNumberFormat="1" applyFont="1" applyBorder="1" applyAlignment="1">
      <alignment horizontal="right" indent="2"/>
      <protection/>
    </xf>
    <xf numFmtId="181" fontId="0" fillId="0" borderId="0" xfId="91" applyNumberFormat="1" applyFont="1" applyBorder="1" applyAlignment="1" quotePrefix="1">
      <alignment horizontal="right"/>
      <protection/>
    </xf>
    <xf numFmtId="0" fontId="18" fillId="0" borderId="0" xfId="93" applyFont="1">
      <alignment/>
      <protection/>
    </xf>
    <xf numFmtId="0" fontId="0" fillId="0" borderId="0" xfId="78" applyFont="1" applyAlignment="1">
      <alignment horizontal="left" indent="1"/>
      <protection/>
    </xf>
    <xf numFmtId="0" fontId="0" fillId="0" borderId="0" xfId="78" applyFont="1" applyAlignment="1">
      <alignment horizontal="left" wrapText="1" indent="1"/>
      <protection/>
    </xf>
    <xf numFmtId="0" fontId="17" fillId="0" borderId="0" xfId="93" applyFont="1" applyAlignment="1">
      <alignment wrapText="1"/>
      <protection/>
    </xf>
    <xf numFmtId="2" fontId="17" fillId="0" borderId="0" xfId="78" applyNumberFormat="1" applyFont="1" applyAlignment="1">
      <alignment horizontal="right" indent="1"/>
      <protection/>
    </xf>
    <xf numFmtId="2" fontId="0" fillId="0" borderId="0" xfId="78" applyNumberFormat="1" applyFont="1" applyAlignment="1">
      <alignment horizontal="right" indent="1"/>
      <protection/>
    </xf>
    <xf numFmtId="181" fontId="17" fillId="0" borderId="0" xfId="93" applyNumberFormat="1" applyFont="1" applyAlignment="1">
      <alignment/>
      <protection/>
    </xf>
    <xf numFmtId="180" fontId="0" fillId="0" borderId="0" xfId="76" applyNumberFormat="1" applyFont="1" applyFill="1">
      <alignment/>
      <protection/>
    </xf>
    <xf numFmtId="221" fontId="0" fillId="0" borderId="0" xfId="93" applyNumberFormat="1" applyFont="1" applyAlignment="1">
      <alignment horizontal="right" indent="1"/>
      <protection/>
    </xf>
    <xf numFmtId="0" fontId="0" fillId="0" borderId="0" xfId="78" applyAlignment="1">
      <alignment wrapText="1"/>
      <protection/>
    </xf>
    <xf numFmtId="0" fontId="15" fillId="0" borderId="0" xfId="0" applyFont="1" applyFill="1" applyAlignment="1">
      <alignment horizontal="left" wrapText="1"/>
    </xf>
    <xf numFmtId="0" fontId="15" fillId="0" borderId="0" xfId="78" applyFont="1" applyAlignment="1">
      <alignment horizontal="left" wrapText="1"/>
      <protection/>
    </xf>
    <xf numFmtId="0" fontId="15" fillId="0" borderId="0" xfId="0" applyFont="1" applyAlignment="1">
      <alignment horizontal="left" wrapText="1"/>
    </xf>
    <xf numFmtId="0" fontId="0" fillId="0" borderId="14" xfId="84" applyBorder="1" applyAlignment="1">
      <alignment horizontal="center"/>
      <protection/>
    </xf>
    <xf numFmtId="0" fontId="0" fillId="0" borderId="0" xfId="84" applyAlignment="1">
      <alignment horizontal="center"/>
      <protection/>
    </xf>
    <xf numFmtId="0" fontId="17" fillId="0" borderId="14" xfId="84" applyFont="1" applyBorder="1" applyAlignment="1">
      <alignment horizontal="center" vertical="center" wrapText="1"/>
      <protection/>
    </xf>
    <xf numFmtId="0" fontId="17" fillId="0" borderId="0" xfId="84" applyFont="1" applyAlignment="1">
      <alignment horizontal="center" vertical="center" wrapText="1"/>
      <protection/>
    </xf>
    <xf numFmtId="0" fontId="17" fillId="0" borderId="12" xfId="84" applyFont="1" applyBorder="1" applyAlignment="1">
      <alignment horizontal="center" vertical="center" wrapText="1"/>
      <protection/>
    </xf>
    <xf numFmtId="0" fontId="17" fillId="0" borderId="14" xfId="84" applyFont="1" applyBorder="1" applyAlignment="1">
      <alignment horizontal="center" wrapText="1"/>
      <protection/>
    </xf>
    <xf numFmtId="0" fontId="17" fillId="0" borderId="0" xfId="84" applyFont="1" applyAlignment="1">
      <alignment horizontal="center" wrapText="1"/>
      <protection/>
    </xf>
    <xf numFmtId="0" fontId="15" fillId="0" borderId="0" xfId="76" applyFont="1" applyAlignment="1">
      <alignment horizontal="left" wrapText="1"/>
      <protection/>
    </xf>
    <xf numFmtId="0" fontId="15" fillId="0" borderId="0" xfId="78" applyFont="1" applyAlignment="1">
      <alignment horizontal="left" wrapText="1"/>
      <protection/>
    </xf>
    <xf numFmtId="0" fontId="15" fillId="0" borderId="0" xfId="93" applyFont="1" applyAlignment="1">
      <alignment horizontal="left" wrapText="1"/>
      <protection/>
    </xf>
    <xf numFmtId="0" fontId="17" fillId="0" borderId="14" xfId="76" applyFont="1" applyBorder="1" applyAlignment="1">
      <alignment horizontal="center" vertical="center" wrapText="1"/>
      <protection/>
    </xf>
    <xf numFmtId="0" fontId="17" fillId="0" borderId="0" xfId="76" applyFont="1" applyAlignment="1">
      <alignment horizontal="center" vertical="center" wrapText="1"/>
      <protection/>
    </xf>
    <xf numFmtId="0" fontId="17" fillId="0" borderId="15" xfId="76" applyFont="1" applyBorder="1" applyAlignment="1">
      <alignment horizontal="center" vertical="center" wrapText="1"/>
      <protection/>
    </xf>
    <xf numFmtId="0" fontId="0" fillId="0" borderId="0" xfId="76" applyAlignment="1">
      <alignment horizontal="center"/>
      <protection/>
    </xf>
    <xf numFmtId="0" fontId="17" fillId="0" borderId="14" xfId="76" applyFont="1" applyBorder="1" applyAlignment="1">
      <alignment horizontal="center" vertical="center" wrapText="1"/>
      <protection/>
    </xf>
    <xf numFmtId="0" fontId="17" fillId="0" borderId="12" xfId="76" applyFont="1" applyBorder="1" applyAlignment="1">
      <alignment horizontal="center" vertical="center" wrapText="1"/>
      <protection/>
    </xf>
    <xf numFmtId="0" fontId="17" fillId="0" borderId="12" xfId="76" applyFont="1" applyBorder="1" applyAlignment="1">
      <alignment horizontal="center" vertical="center" wrapText="1"/>
      <protection/>
    </xf>
    <xf numFmtId="0" fontId="17" fillId="0" borderId="14" xfId="76" applyFont="1" applyBorder="1" applyAlignment="1">
      <alignment horizontal="center" vertical="center"/>
      <protection/>
    </xf>
    <xf numFmtId="0" fontId="17" fillId="0" borderId="15" xfId="76" applyFont="1" applyBorder="1" applyAlignment="1">
      <alignment horizontal="center" vertical="center" wrapText="1"/>
      <protection/>
    </xf>
    <xf numFmtId="0" fontId="15" fillId="0" borderId="0" xfId="76" applyFont="1" applyAlignment="1">
      <alignment wrapText="1"/>
      <protection/>
    </xf>
    <xf numFmtId="0" fontId="15" fillId="0" borderId="0" xfId="76" applyFont="1" applyFill="1" applyAlignment="1">
      <alignment wrapText="1"/>
      <protection/>
    </xf>
    <xf numFmtId="0" fontId="15" fillId="0" borderId="0" xfId="93" applyFont="1" applyAlignment="1">
      <alignment horizontal="left"/>
      <protection/>
    </xf>
    <xf numFmtId="0" fontId="17" fillId="0" borderId="15" xfId="88" applyNumberFormat="1" applyFont="1" applyBorder="1" applyAlignment="1">
      <alignment horizontal="center" vertical="center"/>
      <protection/>
    </xf>
    <xf numFmtId="0" fontId="15" fillId="0" borderId="0" xfId="93" applyFont="1" applyAlignment="1">
      <alignment horizontal="left"/>
      <protection/>
    </xf>
    <xf numFmtId="0" fontId="17" fillId="0" borderId="0" xfId="93" applyFont="1" applyBorder="1" applyAlignment="1">
      <alignment horizontal="center" vertical="center"/>
      <protection/>
    </xf>
    <xf numFmtId="0" fontId="15" fillId="0" borderId="0" xfId="93" applyFont="1" applyFill="1" applyAlignment="1">
      <alignment horizontal="left" wrapText="1"/>
      <protection/>
    </xf>
    <xf numFmtId="0" fontId="15" fillId="0" borderId="0" xfId="93" applyFont="1" applyFill="1" applyAlignment="1">
      <alignment horizontal="left"/>
      <protection/>
    </xf>
    <xf numFmtId="0" fontId="0" fillId="0" borderId="0" xfId="76" applyFont="1" applyFill="1" applyBorder="1" applyAlignment="1">
      <alignment horizontal="center"/>
      <protection/>
    </xf>
    <xf numFmtId="0" fontId="17" fillId="0" borderId="14" xfId="76" applyFont="1" applyFill="1" applyBorder="1" applyAlignment="1">
      <alignment horizontal="center" vertical="center" wrapText="1"/>
      <protection/>
    </xf>
    <xf numFmtId="0" fontId="17" fillId="0" borderId="12" xfId="76" applyFont="1" applyFill="1" applyBorder="1" applyAlignment="1">
      <alignment horizontal="center" vertical="center" wrapText="1"/>
      <protection/>
    </xf>
    <xf numFmtId="0" fontId="17" fillId="0" borderId="15" xfId="76" applyFont="1" applyFill="1" applyBorder="1" applyAlignment="1">
      <alignment horizontal="center" vertical="center" wrapText="1"/>
      <protection/>
    </xf>
  </cellXfs>
  <cellStyles count="1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2" xfId="45"/>
    <cellStyle name="Comma 2" xfId="46"/>
    <cellStyle name="Comma 3" xfId="47"/>
    <cellStyle name="Comma 4" xfId="48"/>
    <cellStyle name="Comma 5" xfId="49"/>
    <cellStyle name="Comma 6" xfId="50"/>
    <cellStyle name="Comma 6 2" xfId="51"/>
    <cellStyle name="Comma 6 3" xfId="52"/>
    <cellStyle name="Comma 6 3 2" xfId="53"/>
    <cellStyle name="Comma 6 4" xfId="54"/>
    <cellStyle name="Comma 6 5 2" xfId="55"/>
    <cellStyle name="Comma 7" xfId="56"/>
    <cellStyle name="Comma 8" xfId="57"/>
    <cellStyle name="Comma 9" xfId="58"/>
    <cellStyle name="Comma0" xfId="59"/>
    <cellStyle name="Currency" xfId="60"/>
    <cellStyle name="Currency [0]" xfId="61"/>
    <cellStyle name="Currency0" xfId="62"/>
    <cellStyle name="Date" xfId="63"/>
    <cellStyle name="Explanatory Text" xfId="64"/>
    <cellStyle name="Fixed"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 - Style1" xfId="76"/>
    <cellStyle name="Normal 10 2 2 2" xfId="77"/>
    <cellStyle name="Normal 2" xfId="78"/>
    <cellStyle name="Normal 3" xfId="79"/>
    <cellStyle name="Normal 4" xfId="80"/>
    <cellStyle name="Normal 4 2" xfId="81"/>
    <cellStyle name="Normal 5" xfId="82"/>
    <cellStyle name="Normal 6" xfId="83"/>
    <cellStyle name="Normal 7" xfId="84"/>
    <cellStyle name="Normal_02NN" xfId="85"/>
    <cellStyle name="Normal_05XD 2" xfId="86"/>
    <cellStyle name="Normal_06DTNN" xfId="87"/>
    <cellStyle name="Normal_07gia" xfId="88"/>
    <cellStyle name="Normal_08tmt3" xfId="89"/>
    <cellStyle name="Normal_507 VonDauTu 02_04 2" xfId="90"/>
    <cellStyle name="Normal_507 VonDauTu 02_04 3" xfId="91"/>
    <cellStyle name="Normal_bccn" xfId="92"/>
    <cellStyle name="Normal_bccn 2 2" xfId="93"/>
    <cellStyle name="Normal_Book2" xfId="94"/>
    <cellStyle name="Normal_solieu gdp 2" xfId="95"/>
    <cellStyle name="Normal_SPT3-96" xfId="96"/>
    <cellStyle name="Normal_SPT3-96_TM, VT, CPI__ T02.2011" xfId="97"/>
    <cellStyle name="Normal_SPT3-96_Van tai12.2010" xfId="98"/>
    <cellStyle name="Normal_Xl0000163" xfId="99"/>
    <cellStyle name="Note" xfId="100"/>
    <cellStyle name="Output" xfId="101"/>
    <cellStyle name="Percent" xfId="102"/>
    <cellStyle name="Percent 2" xfId="103"/>
    <cellStyle name="Title" xfId="104"/>
    <cellStyle name="Total" xfId="105"/>
    <cellStyle name="Warning Text" xfId="106"/>
    <cellStyle name="똿뗦먛귟 [0.00]_PRODUCT DETAIL Q1" xfId="107"/>
    <cellStyle name="똿뗦먛귟_PRODUCT DETAIL Q1" xfId="108"/>
    <cellStyle name="믅됞 [0.00]_PRODUCT DETAIL Q1" xfId="109"/>
    <cellStyle name="믅됞_PRODUCT DETAIL Q1" xfId="110"/>
    <cellStyle name="백분율_HOBONG" xfId="111"/>
    <cellStyle name="뷭?_BOOKSHIP" xfId="112"/>
    <cellStyle name="콤마 [0]_1202" xfId="113"/>
    <cellStyle name="콤마_1202" xfId="114"/>
    <cellStyle name="통화 [0]_1202" xfId="115"/>
    <cellStyle name="통화_1202" xfId="116"/>
    <cellStyle name="표준_(정보부문)월별인원계획"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P_TONG_HOP\BAO%20CAO%20TK%20QG\GDP%202012\Uoc%202012_lan%203_%20bao%20cao%20TW%20(12.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hien hanh"/>
      <sheetName val="Gia SS (1994)"/>
      <sheetName val="Gia SS (2010)"/>
      <sheetName val="IQ cac nam"/>
      <sheetName val="TT tonghop"/>
      <sheetName val="SS_1994 tong hop"/>
      <sheetName val="SS_2010 tong hop"/>
      <sheetName val="Điểm %"/>
      <sheetName val="Sheet3"/>
      <sheetName val="Sheet10"/>
      <sheetName val="Sheet1"/>
      <sheetName val="Sheet7"/>
      <sheetName val="Sheet8"/>
      <sheetName val="Sheet9"/>
      <sheetName val="Sheet6"/>
      <sheetName val="Sheet5"/>
      <sheetName val="Sheet2"/>
      <sheetName val="Sheet4"/>
      <sheetName val="0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
  <sheetViews>
    <sheetView tabSelected="1" zoomScale="85" zoomScaleNormal="85" zoomScalePageLayoutView="0" workbookViewId="0" topLeftCell="A1">
      <selection activeCell="A1" sqref="A1"/>
    </sheetView>
  </sheetViews>
  <sheetFormatPr defaultColWidth="9.140625" defaultRowHeight="12.75"/>
  <cols>
    <col min="1" max="1" width="55.7109375" style="0" customWidth="1"/>
  </cols>
  <sheetData>
    <row r="1" spans="1:7" ht="378.75" customHeight="1">
      <c r="A1" s="2" t="s">
        <v>296</v>
      </c>
      <c r="B1" s="1"/>
      <c r="C1" s="1"/>
      <c r="D1" s="1"/>
      <c r="G1" t="s">
        <v>217</v>
      </c>
    </row>
  </sheetData>
  <sheetProtection/>
  <printOptions horizontalCentered="1"/>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4"/>
  <sheetViews>
    <sheetView zoomScalePageLayoutView="0" workbookViewId="0" topLeftCell="A3">
      <selection activeCell="K15" sqref="K15"/>
    </sheetView>
  </sheetViews>
  <sheetFormatPr defaultColWidth="9.140625" defaultRowHeight="12.75"/>
  <cols>
    <col min="1" max="1" width="41.57421875" style="9" customWidth="1"/>
    <col min="2" max="2" width="11.57421875" style="8" customWidth="1"/>
    <col min="3" max="4" width="11.57421875" style="9" customWidth="1"/>
    <col min="5" max="5" width="14.140625" style="9" bestFit="1" customWidth="1"/>
    <col min="6" max="6" width="14.140625" style="9" customWidth="1"/>
    <col min="7" max="7" width="5.28125" style="9" customWidth="1"/>
    <col min="8" max="8" width="12.00390625" style="9" bestFit="1" customWidth="1"/>
    <col min="9" max="16384" width="9.140625" style="9" customWidth="1"/>
  </cols>
  <sheetData>
    <row r="1" spans="1:6" s="8" customFormat="1" ht="39.75" customHeight="1">
      <c r="A1" s="390" t="s">
        <v>319</v>
      </c>
      <c r="B1" s="390"/>
      <c r="C1" s="390"/>
      <c r="D1" s="390"/>
      <c r="E1" s="390"/>
      <c r="F1" s="390"/>
    </row>
    <row r="2" spans="1:6" s="8" customFormat="1" ht="21" customHeight="1" thickBot="1">
      <c r="A2" s="36"/>
      <c r="B2" s="36"/>
      <c r="C2" s="36"/>
      <c r="D2" s="36"/>
      <c r="E2" s="36"/>
      <c r="F2" s="23" t="s">
        <v>189</v>
      </c>
    </row>
    <row r="3" spans="1:6" s="8" customFormat="1" ht="22.5" customHeight="1">
      <c r="A3" s="34"/>
      <c r="B3" s="165" t="s">
        <v>240</v>
      </c>
      <c r="C3" s="165" t="s">
        <v>241</v>
      </c>
      <c r="D3" s="165" t="s">
        <v>242</v>
      </c>
      <c r="E3" s="166" t="s">
        <v>245</v>
      </c>
      <c r="F3" s="166" t="s">
        <v>215</v>
      </c>
    </row>
    <row r="4" spans="1:6" s="8" customFormat="1" ht="22.5" customHeight="1">
      <c r="A4" s="34"/>
      <c r="B4" s="167" t="s">
        <v>243</v>
      </c>
      <c r="C4" s="167" t="s">
        <v>244</v>
      </c>
      <c r="D4" s="167" t="s">
        <v>244</v>
      </c>
      <c r="E4" s="168" t="s">
        <v>302</v>
      </c>
      <c r="F4" s="168" t="s">
        <v>302</v>
      </c>
    </row>
    <row r="5" spans="1:6" s="8" customFormat="1" ht="22.5" customHeight="1">
      <c r="A5" s="34"/>
      <c r="B5" s="167" t="s">
        <v>202</v>
      </c>
      <c r="C5" s="167" t="s">
        <v>214</v>
      </c>
      <c r="D5" s="167" t="s">
        <v>215</v>
      </c>
      <c r="E5" s="168" t="s">
        <v>147</v>
      </c>
      <c r="F5" s="168" t="s">
        <v>147</v>
      </c>
    </row>
    <row r="6" spans="1:6" s="8" customFormat="1" ht="22.5" customHeight="1">
      <c r="A6" s="34"/>
      <c r="B6" s="169" t="s">
        <v>302</v>
      </c>
      <c r="C6" s="169" t="s">
        <v>302</v>
      </c>
      <c r="D6" s="169" t="s">
        <v>302</v>
      </c>
      <c r="E6" s="170" t="s">
        <v>226</v>
      </c>
      <c r="F6" s="170" t="s">
        <v>226</v>
      </c>
    </row>
    <row r="7" spans="1:8" s="10" customFormat="1" ht="30" customHeight="1">
      <c r="A7" s="5" t="s">
        <v>1</v>
      </c>
      <c r="B7" s="364">
        <f>SUM(B9:B20)</f>
        <v>6563841.399999999</v>
      </c>
      <c r="C7" s="364">
        <f>SUM(C9:C20)</f>
        <v>6680779.7</v>
      </c>
      <c r="D7" s="364">
        <f>SUM(D9:D20)</f>
        <v>33605997.300000004</v>
      </c>
      <c r="E7" s="171">
        <v>116.5</v>
      </c>
      <c r="F7" s="172">
        <v>114.8</v>
      </c>
      <c r="H7" s="62"/>
    </row>
    <row r="8" spans="1:8" s="10" customFormat="1" ht="20.25" customHeight="1">
      <c r="A8" s="5" t="s">
        <v>79</v>
      </c>
      <c r="B8" s="63"/>
      <c r="C8" s="63"/>
      <c r="D8" s="33"/>
      <c r="E8" s="173"/>
      <c r="F8" s="174"/>
      <c r="H8" s="154"/>
    </row>
    <row r="9" spans="1:8" s="65" customFormat="1" ht="21" customHeight="1">
      <c r="A9" s="6" t="s">
        <v>80</v>
      </c>
      <c r="B9" s="64">
        <v>3004157</v>
      </c>
      <c r="C9" s="33">
        <v>3040325.6</v>
      </c>
      <c r="D9" s="33">
        <v>15729666</v>
      </c>
      <c r="E9" s="174">
        <v>111.9</v>
      </c>
      <c r="F9" s="175">
        <v>112</v>
      </c>
      <c r="H9" s="152"/>
    </row>
    <row r="10" spans="1:8" ht="21" customHeight="1">
      <c r="A10" s="6" t="s">
        <v>81</v>
      </c>
      <c r="B10" s="64">
        <v>304716.4</v>
      </c>
      <c r="C10" s="33">
        <v>316990.5</v>
      </c>
      <c r="D10" s="33">
        <v>1595771.3</v>
      </c>
      <c r="E10" s="174">
        <v>105.9</v>
      </c>
      <c r="F10" s="175">
        <v>103.9</v>
      </c>
      <c r="H10" s="152"/>
    </row>
    <row r="11" spans="1:8" ht="21" customHeight="1">
      <c r="A11" s="6" t="s">
        <v>82</v>
      </c>
      <c r="B11" s="64">
        <v>670807.7</v>
      </c>
      <c r="C11" s="33">
        <v>683326.2</v>
      </c>
      <c r="D11" s="33">
        <v>3579126.8</v>
      </c>
      <c r="E11" s="174">
        <v>99.9</v>
      </c>
      <c r="F11" s="175">
        <v>102.6</v>
      </c>
      <c r="H11" s="152"/>
    </row>
    <row r="12" spans="1:8" ht="21" customHeight="1">
      <c r="A12" s="6" t="s">
        <v>83</v>
      </c>
      <c r="B12" s="64">
        <v>55946.1</v>
      </c>
      <c r="C12" s="33">
        <v>59658.6</v>
      </c>
      <c r="D12" s="33">
        <v>299148.3</v>
      </c>
      <c r="E12" s="174">
        <v>111.5</v>
      </c>
      <c r="F12" s="175">
        <v>102</v>
      </c>
      <c r="H12" s="152"/>
    </row>
    <row r="13" spans="1:8" s="10" customFormat="1" ht="21" customHeight="1">
      <c r="A13" s="6" t="s">
        <v>84</v>
      </c>
      <c r="B13" s="64">
        <v>582573</v>
      </c>
      <c r="C13" s="33">
        <v>605215</v>
      </c>
      <c r="D13" s="33">
        <v>2708362.3</v>
      </c>
      <c r="E13" s="174">
        <v>147.8</v>
      </c>
      <c r="F13" s="175">
        <v>135.5</v>
      </c>
      <c r="H13" s="152"/>
    </row>
    <row r="14" spans="1:8" s="66" customFormat="1" ht="21" customHeight="1">
      <c r="A14" s="6" t="s">
        <v>85</v>
      </c>
      <c r="B14" s="64">
        <v>29696.9</v>
      </c>
      <c r="C14" s="33">
        <v>28526.5</v>
      </c>
      <c r="D14" s="33">
        <v>130896.7</v>
      </c>
      <c r="E14" s="174">
        <v>145.4</v>
      </c>
      <c r="F14" s="175">
        <v>134.4</v>
      </c>
      <c r="H14" s="152"/>
    </row>
    <row r="15" spans="1:8" s="66" customFormat="1" ht="21" customHeight="1">
      <c r="A15" s="6" t="s">
        <v>86</v>
      </c>
      <c r="B15" s="64">
        <v>155656.1</v>
      </c>
      <c r="C15" s="33">
        <v>157280.1</v>
      </c>
      <c r="D15" s="33">
        <v>854452</v>
      </c>
      <c r="E15" s="174">
        <v>90.3</v>
      </c>
      <c r="F15" s="175">
        <v>95.7</v>
      </c>
      <c r="H15" s="152"/>
    </row>
    <row r="16" spans="1:8" s="66" customFormat="1" ht="21" customHeight="1">
      <c r="A16" s="6" t="s">
        <v>87</v>
      </c>
      <c r="B16" s="64">
        <v>1108154.4</v>
      </c>
      <c r="C16" s="33">
        <v>1123705.7</v>
      </c>
      <c r="D16" s="33">
        <v>5380353.8</v>
      </c>
      <c r="E16" s="174">
        <v>141.7</v>
      </c>
      <c r="F16" s="175">
        <v>136.2</v>
      </c>
      <c r="H16" s="152"/>
    </row>
    <row r="17" spans="1:8" s="66" customFormat="1" ht="21" customHeight="1">
      <c r="A17" s="6" t="s">
        <v>88</v>
      </c>
      <c r="B17" s="64">
        <v>204604.5</v>
      </c>
      <c r="C17" s="33">
        <v>206433</v>
      </c>
      <c r="D17" s="33">
        <v>997606.6</v>
      </c>
      <c r="E17" s="174">
        <v>132</v>
      </c>
      <c r="F17" s="175">
        <v>129.9</v>
      </c>
      <c r="H17" s="152"/>
    </row>
    <row r="18" spans="1:8" s="66" customFormat="1" ht="21" customHeight="1">
      <c r="A18" s="6" t="s">
        <v>89</v>
      </c>
      <c r="B18" s="64">
        <v>104225.3</v>
      </c>
      <c r="C18" s="33">
        <v>102709.4</v>
      </c>
      <c r="D18" s="33">
        <v>557371.4</v>
      </c>
      <c r="E18" s="174">
        <v>89.5</v>
      </c>
      <c r="F18" s="175">
        <v>93</v>
      </c>
      <c r="H18" s="152"/>
    </row>
    <row r="19" spans="1:8" s="66" customFormat="1" ht="21" customHeight="1">
      <c r="A19" s="6" t="s">
        <v>90</v>
      </c>
      <c r="B19" s="64">
        <v>222142.2</v>
      </c>
      <c r="C19" s="33">
        <v>231319.6</v>
      </c>
      <c r="D19" s="33">
        <v>1191711.7</v>
      </c>
      <c r="E19" s="174">
        <v>104.2</v>
      </c>
      <c r="F19" s="175">
        <v>105.2</v>
      </c>
      <c r="H19" s="152"/>
    </row>
    <row r="20" spans="1:8" ht="21" customHeight="1">
      <c r="A20" s="6" t="s">
        <v>91</v>
      </c>
      <c r="B20" s="64">
        <v>121161.8</v>
      </c>
      <c r="C20" s="64">
        <v>125289.5</v>
      </c>
      <c r="D20" s="64">
        <v>581530.4</v>
      </c>
      <c r="E20" s="174">
        <v>136.4</v>
      </c>
      <c r="F20" s="175">
        <v>122.2</v>
      </c>
      <c r="H20" s="153"/>
    </row>
    <row r="21" spans="1:8" ht="21" customHeight="1">
      <c r="A21" s="6"/>
      <c r="B21" s="67"/>
      <c r="C21" s="68"/>
      <c r="D21" s="68"/>
      <c r="E21" s="68"/>
      <c r="F21" s="56"/>
      <c r="H21" s="49"/>
    </row>
    <row r="22" spans="1:6" ht="21.75" customHeight="1">
      <c r="A22" s="69"/>
      <c r="B22" s="151"/>
      <c r="C22" s="151"/>
      <c r="D22" s="151"/>
      <c r="E22" s="69"/>
      <c r="F22" s="69"/>
    </row>
    <row r="23" s="3" customFormat="1" ht="21" customHeight="1"/>
    <row r="24" spans="2:5" ht="12.75">
      <c r="B24" s="33"/>
      <c r="C24" s="33"/>
      <c r="D24" s="33"/>
      <c r="E24" s="33"/>
    </row>
  </sheetData>
  <sheetProtection/>
  <mergeCells count="1">
    <mergeCell ref="A1:F1"/>
  </mergeCells>
  <printOptions horizontalCentered="1"/>
  <pageMargins left="0.15748031496062992" right="0"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29"/>
  <sheetViews>
    <sheetView zoomScalePageLayoutView="0" workbookViewId="0" topLeftCell="A1">
      <selection activeCell="H1" sqref="H1:H16384"/>
    </sheetView>
  </sheetViews>
  <sheetFormatPr defaultColWidth="9.140625" defaultRowHeight="12.75"/>
  <cols>
    <col min="1" max="1" width="27.57421875" style="9" customWidth="1"/>
    <col min="2" max="2" width="12.00390625" style="8" customWidth="1"/>
    <col min="3" max="3" width="10.7109375" style="9" bestFit="1" customWidth="1"/>
    <col min="4" max="4" width="11.8515625" style="9" customWidth="1"/>
    <col min="5" max="5" width="17.57421875" style="9" customWidth="1"/>
    <col min="6" max="6" width="18.28125" style="9" customWidth="1"/>
    <col min="7" max="7" width="4.57421875" style="9" customWidth="1"/>
    <col min="8" max="8" width="9.140625" style="9" customWidth="1"/>
    <col min="9" max="9" width="5.57421875" style="9" bestFit="1" customWidth="1"/>
    <col min="10" max="10" width="9.140625" style="9" customWidth="1"/>
    <col min="11" max="11" width="5.57421875" style="9" bestFit="1" customWidth="1"/>
    <col min="12" max="16384" width="9.140625" style="9" customWidth="1"/>
  </cols>
  <sheetData>
    <row r="1" spans="1:6" s="8" customFormat="1" ht="47.25" customHeight="1">
      <c r="A1" s="391" t="s">
        <v>320</v>
      </c>
      <c r="B1" s="391"/>
      <c r="C1" s="391"/>
      <c r="D1" s="391"/>
      <c r="E1" s="391"/>
      <c r="F1" s="391"/>
    </row>
    <row r="2" spans="1:6" s="8" customFormat="1" ht="21" customHeight="1" thickBot="1">
      <c r="A2" s="36"/>
      <c r="B2" s="36"/>
      <c r="C2" s="36"/>
      <c r="D2" s="36"/>
      <c r="E2" s="36"/>
      <c r="F2" s="23" t="s">
        <v>189</v>
      </c>
    </row>
    <row r="3" spans="1:6" s="8" customFormat="1" ht="22.5" customHeight="1">
      <c r="A3" s="34"/>
      <c r="B3" s="165" t="s">
        <v>3</v>
      </c>
      <c r="C3" s="165" t="s">
        <v>150</v>
      </c>
      <c r="D3" s="165" t="s">
        <v>150</v>
      </c>
      <c r="E3" s="166" t="s">
        <v>321</v>
      </c>
      <c r="F3" s="166" t="s">
        <v>322</v>
      </c>
    </row>
    <row r="4" spans="1:6" s="8" customFormat="1" ht="22.5" customHeight="1">
      <c r="A4" s="34"/>
      <c r="B4" s="167" t="s">
        <v>202</v>
      </c>
      <c r="C4" s="167" t="s">
        <v>214</v>
      </c>
      <c r="D4" s="167" t="s">
        <v>215</v>
      </c>
      <c r="E4" s="168" t="s">
        <v>147</v>
      </c>
      <c r="F4" s="168" t="s">
        <v>147</v>
      </c>
    </row>
    <row r="5" spans="1:6" s="10" customFormat="1" ht="22.5" customHeight="1">
      <c r="A5" s="34"/>
      <c r="B5" s="169" t="s">
        <v>302</v>
      </c>
      <c r="C5" s="169" t="s">
        <v>302</v>
      </c>
      <c r="D5" s="169" t="s">
        <v>302</v>
      </c>
      <c r="E5" s="170" t="s">
        <v>226</v>
      </c>
      <c r="F5" s="170" t="s">
        <v>226</v>
      </c>
    </row>
    <row r="6" spans="1:6" s="10" customFormat="1" ht="21" customHeight="1">
      <c r="A6" s="5"/>
      <c r="B6" s="62"/>
      <c r="C6" s="62"/>
      <c r="D6" s="62"/>
      <c r="E6" s="43"/>
      <c r="F6" s="61"/>
    </row>
    <row r="7" spans="1:11" s="42" customFormat="1" ht="21" customHeight="1">
      <c r="A7" s="176" t="s">
        <v>246</v>
      </c>
      <c r="B7" s="39">
        <f>B8+B9</f>
        <v>1060594</v>
      </c>
      <c r="C7" s="39">
        <f>C8+C9</f>
        <v>1128227</v>
      </c>
      <c r="D7" s="39">
        <f>D8+D9</f>
        <v>5067091</v>
      </c>
      <c r="E7" s="177">
        <v>132.8</v>
      </c>
      <c r="F7" s="177">
        <v>125.3</v>
      </c>
      <c r="H7" s="43"/>
      <c r="I7" s="160"/>
      <c r="J7" s="43"/>
      <c r="K7" s="160"/>
    </row>
    <row r="8" spans="1:11" ht="21" customHeight="1">
      <c r="A8" s="178" t="s">
        <v>110</v>
      </c>
      <c r="B8" s="33">
        <v>167061</v>
      </c>
      <c r="C8" s="33">
        <v>181659</v>
      </c>
      <c r="D8" s="33">
        <v>766142</v>
      </c>
      <c r="E8" s="179">
        <v>142.7</v>
      </c>
      <c r="F8" s="180">
        <v>131.6</v>
      </c>
      <c r="H8" s="33"/>
      <c r="I8" s="161"/>
      <c r="J8" s="152"/>
      <c r="K8" s="161"/>
    </row>
    <row r="9" spans="1:11" ht="21" customHeight="1">
      <c r="A9" s="178" t="s">
        <v>111</v>
      </c>
      <c r="B9" s="33">
        <v>893533</v>
      </c>
      <c r="C9" s="33">
        <v>946568</v>
      </c>
      <c r="D9" s="33">
        <v>4300949</v>
      </c>
      <c r="E9" s="179">
        <v>131.1</v>
      </c>
      <c r="F9" s="180">
        <v>124.3</v>
      </c>
      <c r="H9" s="33"/>
      <c r="I9" s="161"/>
      <c r="J9" s="152"/>
      <c r="K9" s="161"/>
    </row>
    <row r="10" spans="1:11" s="42" customFormat="1" ht="21" customHeight="1">
      <c r="A10" s="181" t="s">
        <v>77</v>
      </c>
      <c r="B10" s="39">
        <v>21111</v>
      </c>
      <c r="C10" s="39">
        <v>31419</v>
      </c>
      <c r="D10" s="39">
        <v>73172</v>
      </c>
      <c r="E10" s="177">
        <v>174</v>
      </c>
      <c r="F10" s="177">
        <v>166.3</v>
      </c>
      <c r="H10" s="43"/>
      <c r="I10" s="160"/>
      <c r="J10" s="43"/>
      <c r="K10" s="160"/>
    </row>
    <row r="11" spans="1:11" s="42" customFormat="1" ht="21" customHeight="1">
      <c r="A11" s="181" t="s">
        <v>247</v>
      </c>
      <c r="B11" s="39">
        <v>547716</v>
      </c>
      <c r="C11" s="39">
        <v>587882</v>
      </c>
      <c r="D11" s="39">
        <v>2673219</v>
      </c>
      <c r="E11" s="177">
        <v>123.9</v>
      </c>
      <c r="F11" s="177">
        <v>111.8</v>
      </c>
      <c r="H11" s="43"/>
      <c r="I11" s="160"/>
      <c r="J11" s="43"/>
      <c r="K11" s="160"/>
    </row>
    <row r="12" spans="1:10" ht="21" customHeight="1">
      <c r="A12" s="6"/>
      <c r="B12" s="152"/>
      <c r="C12" s="152"/>
      <c r="D12" s="152"/>
      <c r="E12" s="46"/>
      <c r="F12" s="33"/>
      <c r="H12" s="152"/>
      <c r="J12" s="152"/>
    </row>
    <row r="13" spans="1:6" s="10" customFormat="1" ht="20.25" customHeight="1">
      <c r="A13" s="6"/>
      <c r="B13" s="44"/>
      <c r="C13" s="47"/>
      <c r="D13" s="135"/>
      <c r="E13" s="63"/>
      <c r="F13" s="33"/>
    </row>
    <row r="14" spans="1:6" s="65" customFormat="1" ht="21" customHeight="1">
      <c r="A14" s="5"/>
      <c r="B14" s="44"/>
      <c r="C14" s="47"/>
      <c r="D14" s="135"/>
      <c r="E14" s="33"/>
      <c r="F14" s="44"/>
    </row>
    <row r="15" spans="1:6" ht="21" customHeight="1">
      <c r="A15" s="6"/>
      <c r="B15" s="44"/>
      <c r="C15" s="47"/>
      <c r="D15" s="135"/>
      <c r="E15" s="33"/>
      <c r="F15" s="44"/>
    </row>
    <row r="16" spans="1:6" ht="21" customHeight="1">
      <c r="A16" s="6"/>
      <c r="B16" s="153"/>
      <c r="C16" s="152"/>
      <c r="D16" s="152"/>
      <c r="E16" s="33"/>
      <c r="F16" s="44"/>
    </row>
    <row r="17" spans="1:6" ht="21" customHeight="1">
      <c r="A17" s="6"/>
      <c r="B17" s="64"/>
      <c r="C17" s="33"/>
      <c r="D17" s="33"/>
      <c r="E17" s="33"/>
      <c r="F17" s="44"/>
    </row>
    <row r="18" spans="1:6" s="10" customFormat="1" ht="21" customHeight="1">
      <c r="A18" s="6"/>
      <c r="B18" s="64"/>
      <c r="C18" s="33"/>
      <c r="D18" s="33"/>
      <c r="E18" s="33"/>
      <c r="F18" s="44"/>
    </row>
    <row r="19" spans="1:6" s="66" customFormat="1" ht="21" customHeight="1">
      <c r="A19" s="6"/>
      <c r="B19" s="64"/>
      <c r="C19" s="33"/>
      <c r="D19" s="33"/>
      <c r="E19" s="33"/>
      <c r="F19" s="44"/>
    </row>
    <row r="20" spans="1:6" s="66" customFormat="1" ht="21" customHeight="1">
      <c r="A20" s="6"/>
      <c r="B20" s="64"/>
      <c r="C20" s="33"/>
      <c r="D20" s="33"/>
      <c r="E20" s="33"/>
      <c r="F20" s="44"/>
    </row>
    <row r="21" spans="1:6" s="66" customFormat="1" ht="21" customHeight="1">
      <c r="A21" s="6"/>
      <c r="B21" s="64"/>
      <c r="C21" s="33"/>
      <c r="D21" s="33"/>
      <c r="E21" s="33"/>
      <c r="F21" s="44"/>
    </row>
    <row r="22" spans="1:6" s="66" customFormat="1" ht="21" customHeight="1">
      <c r="A22" s="6"/>
      <c r="B22" s="64"/>
      <c r="C22" s="33"/>
      <c r="D22" s="33"/>
      <c r="E22" s="33"/>
      <c r="F22" s="44"/>
    </row>
    <row r="23" spans="1:6" s="66" customFormat="1" ht="21" customHeight="1">
      <c r="A23" s="6"/>
      <c r="B23" s="64"/>
      <c r="C23" s="33"/>
      <c r="D23" s="33"/>
      <c r="E23" s="33"/>
      <c r="F23" s="44"/>
    </row>
    <row r="24" spans="1:6" s="66" customFormat="1" ht="21" customHeight="1">
      <c r="A24" s="6"/>
      <c r="B24" s="64"/>
      <c r="C24" s="33"/>
      <c r="D24" s="33"/>
      <c r="E24" s="33"/>
      <c r="F24" s="44"/>
    </row>
    <row r="25" spans="1:6" ht="21" customHeight="1">
      <c r="A25" s="6"/>
      <c r="B25" s="64"/>
      <c r="C25" s="64"/>
      <c r="D25" s="64"/>
      <c r="E25" s="33"/>
      <c r="F25" s="44"/>
    </row>
    <row r="26" spans="1:6" ht="21" customHeight="1">
      <c r="A26" s="6"/>
      <c r="B26" s="67"/>
      <c r="C26" s="68"/>
      <c r="D26" s="68"/>
      <c r="E26" s="68"/>
      <c r="F26" s="56"/>
    </row>
    <row r="27" spans="1:6" ht="21.75" customHeight="1">
      <c r="A27" s="6"/>
      <c r="B27" s="70"/>
      <c r="C27" s="69"/>
      <c r="D27" s="69"/>
      <c r="E27" s="69"/>
      <c r="F27" s="69"/>
    </row>
    <row r="28" s="3" customFormat="1" ht="21" customHeight="1">
      <c r="A28" s="69"/>
    </row>
    <row r="29" spans="1:5" ht="12.75">
      <c r="A29" s="3"/>
      <c r="B29" s="33"/>
      <c r="C29" s="33"/>
      <c r="D29" s="33"/>
      <c r="E29" s="33"/>
    </row>
  </sheetData>
  <sheetProtection/>
  <mergeCells count="1">
    <mergeCell ref="A1:F1"/>
  </mergeCells>
  <printOptions horizontalCentered="1"/>
  <pageMargins left="0.35" right="0.11811023622047245"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26"/>
  <sheetViews>
    <sheetView zoomScalePageLayoutView="0" workbookViewId="0" topLeftCell="A5">
      <selection activeCell="A1" sqref="A1:I22"/>
    </sheetView>
  </sheetViews>
  <sheetFormatPr defaultColWidth="9.140625" defaultRowHeight="12.75"/>
  <cols>
    <col min="1" max="1" width="33.7109375" style="50" customWidth="1"/>
    <col min="2" max="2" width="10.140625" style="50" customWidth="1"/>
    <col min="3" max="3" width="9.8515625" style="50" customWidth="1"/>
    <col min="4" max="4" width="10.140625" style="50" customWidth="1"/>
    <col min="5" max="5" width="8.7109375" style="50" customWidth="1"/>
    <col min="6" max="6" width="0.5625" style="50" customWidth="1"/>
    <col min="7" max="7" width="9.28125" style="50" customWidth="1"/>
    <col min="8" max="8" width="8.7109375" style="50" customWidth="1"/>
    <col min="9" max="9" width="8.00390625" style="50" customWidth="1"/>
    <col min="10" max="10" width="6.140625" style="50" customWidth="1"/>
    <col min="11" max="11" width="9.140625" style="50" customWidth="1"/>
    <col min="12" max="13" width="10.140625" style="50" hidden="1" customWidth="1"/>
    <col min="14" max="14" width="9.28125" style="50" hidden="1" customWidth="1"/>
    <col min="15" max="15" width="12.140625" style="50" hidden="1" customWidth="1"/>
    <col min="16" max="16" width="9.140625" style="50" customWidth="1"/>
    <col min="17" max="16384" width="9.140625" style="50" customWidth="1"/>
  </cols>
  <sheetData>
    <row r="1" spans="1:9" ht="31.5" customHeight="1">
      <c r="A1" s="392" t="s">
        <v>276</v>
      </c>
      <c r="B1" s="392"/>
      <c r="C1" s="392"/>
      <c r="D1" s="392"/>
      <c r="E1" s="392"/>
      <c r="F1" s="392"/>
      <c r="G1" s="392"/>
      <c r="H1" s="392"/>
      <c r="I1" s="392"/>
    </row>
    <row r="2" spans="1:15" ht="22.5" customHeight="1" thickBot="1">
      <c r="A2" s="71"/>
      <c r="B2" s="71"/>
      <c r="C2" s="71"/>
      <c r="D2" s="71"/>
      <c r="E2" s="71"/>
      <c r="F2" s="71"/>
      <c r="G2" s="71"/>
      <c r="H2" s="37"/>
      <c r="I2" s="37" t="s">
        <v>192</v>
      </c>
      <c r="L2" s="71"/>
      <c r="M2" s="71"/>
      <c r="N2" s="71"/>
      <c r="O2" s="71"/>
    </row>
    <row r="3" spans="1:13" s="35" customFormat="1" ht="69.75" customHeight="1">
      <c r="A3" s="34"/>
      <c r="B3" s="381" t="s">
        <v>323</v>
      </c>
      <c r="C3" s="381" t="s">
        <v>315</v>
      </c>
      <c r="D3" s="381" t="s">
        <v>324</v>
      </c>
      <c r="E3" s="388"/>
      <c r="F3" s="30"/>
      <c r="G3" s="389" t="s">
        <v>325</v>
      </c>
      <c r="H3" s="389"/>
      <c r="I3" s="385" t="s">
        <v>318</v>
      </c>
      <c r="L3" s="381" t="s">
        <v>271</v>
      </c>
      <c r="M3" s="381" t="s">
        <v>272</v>
      </c>
    </row>
    <row r="4" spans="1:15" s="35" customFormat="1" ht="69.75" customHeight="1">
      <c r="A4" s="34"/>
      <c r="B4" s="387"/>
      <c r="C4" s="387"/>
      <c r="D4" s="32" t="s">
        <v>68</v>
      </c>
      <c r="E4" s="32" t="s">
        <v>67</v>
      </c>
      <c r="F4" s="31"/>
      <c r="G4" s="32" t="s">
        <v>75</v>
      </c>
      <c r="H4" s="32" t="s">
        <v>76</v>
      </c>
      <c r="I4" s="386"/>
      <c r="L4" s="387" t="s">
        <v>271</v>
      </c>
      <c r="M4" s="387" t="s">
        <v>272</v>
      </c>
      <c r="N4" s="32" t="s">
        <v>273</v>
      </c>
      <c r="O4" s="32" t="s">
        <v>274</v>
      </c>
    </row>
    <row r="5" spans="1:15" s="42" customFormat="1" ht="30" customHeight="1">
      <c r="A5" s="72" t="s">
        <v>2</v>
      </c>
      <c r="B5" s="242">
        <f>B6+B7+B8</f>
        <v>122393</v>
      </c>
      <c r="C5" s="242">
        <f>C6+C7+C8</f>
        <v>113847</v>
      </c>
      <c r="D5" s="242">
        <f>D6+D7+D8</f>
        <v>608782</v>
      </c>
      <c r="E5" s="209">
        <v>100</v>
      </c>
      <c r="F5" s="209"/>
      <c r="G5" s="209">
        <f>+C5/B5*100</f>
        <v>93.01757453449136</v>
      </c>
      <c r="H5" s="244">
        <v>81.8</v>
      </c>
      <c r="I5" s="208">
        <v>85.3</v>
      </c>
      <c r="J5" s="73"/>
      <c r="L5" s="242">
        <f>L6+L7+L8</f>
        <v>139257</v>
      </c>
      <c r="M5" s="242">
        <f>M6+M7+M8</f>
        <v>713870</v>
      </c>
      <c r="N5" s="209">
        <f aca="true" t="shared" si="0" ref="N5:O7">ROUND(C5/L5*100,1)</f>
        <v>81.8</v>
      </c>
      <c r="O5" s="209">
        <f t="shared" si="0"/>
        <v>85.3</v>
      </c>
    </row>
    <row r="6" spans="1:15" ht="21" customHeight="1">
      <c r="A6" s="45" t="s">
        <v>193</v>
      </c>
      <c r="B6" s="243">
        <v>6930</v>
      </c>
      <c r="C6" s="243">
        <v>6800</v>
      </c>
      <c r="D6" s="243">
        <v>23523</v>
      </c>
      <c r="E6" s="210">
        <f>ROUND(D6/$D$5*100,1)</f>
        <v>3.9</v>
      </c>
      <c r="F6" s="210"/>
      <c r="G6" s="210">
        <f aca="true" t="shared" si="1" ref="G6:G22">+C6/B6*100</f>
        <v>98.12409812409813</v>
      </c>
      <c r="H6" s="213">
        <v>152.1</v>
      </c>
      <c r="I6" s="207">
        <v>140.9</v>
      </c>
      <c r="J6" s="73"/>
      <c r="L6" s="243">
        <v>4471</v>
      </c>
      <c r="M6" s="243">
        <v>16695</v>
      </c>
      <c r="N6" s="210">
        <f t="shared" si="0"/>
        <v>152.1</v>
      </c>
      <c r="O6" s="210">
        <f t="shared" si="0"/>
        <v>140.9</v>
      </c>
    </row>
    <row r="7" spans="1:15" ht="21" customHeight="1">
      <c r="A7" s="45" t="s">
        <v>194</v>
      </c>
      <c r="B7" s="243">
        <v>97023</v>
      </c>
      <c r="C7" s="243">
        <v>92199</v>
      </c>
      <c r="D7" s="243">
        <v>509160</v>
      </c>
      <c r="E7" s="210">
        <f>ROUND(D7/$D$5*100,1)</f>
        <v>83.6</v>
      </c>
      <c r="F7" s="210"/>
      <c r="G7" s="210">
        <f t="shared" si="1"/>
        <v>95.02798305556415</v>
      </c>
      <c r="H7" s="213">
        <v>75.8</v>
      </c>
      <c r="I7" s="207">
        <v>81.7</v>
      </c>
      <c r="J7" s="73"/>
      <c r="L7" s="243">
        <v>121712</v>
      </c>
      <c r="M7" s="243">
        <v>623552</v>
      </c>
      <c r="N7" s="210">
        <f t="shared" si="0"/>
        <v>75.8</v>
      </c>
      <c r="O7" s="210">
        <f t="shared" si="0"/>
        <v>81.7</v>
      </c>
    </row>
    <row r="8" spans="1:15" ht="21" customHeight="1">
      <c r="A8" s="45" t="s">
        <v>195</v>
      </c>
      <c r="B8" s="243">
        <v>18440</v>
      </c>
      <c r="C8" s="243">
        <v>14848</v>
      </c>
      <c r="D8" s="243">
        <v>76099</v>
      </c>
      <c r="E8" s="210">
        <f>E5-E6-E7</f>
        <v>12.5</v>
      </c>
      <c r="F8" s="210"/>
      <c r="G8" s="210">
        <f t="shared" si="1"/>
        <v>80.52060737527114</v>
      </c>
      <c r="H8" s="213">
        <v>113.6</v>
      </c>
      <c r="I8" s="207">
        <v>103.4</v>
      </c>
      <c r="J8" s="73"/>
      <c r="L8" s="243">
        <v>13074</v>
      </c>
      <c r="M8" s="243">
        <v>73623</v>
      </c>
      <c r="N8" s="210">
        <f>ROUND(C8/L8*100,1)</f>
        <v>113.6</v>
      </c>
      <c r="O8" s="210">
        <f>ROUND(D8/M8*100,1)</f>
        <v>103.4</v>
      </c>
    </row>
    <row r="9" spans="1:15" s="42" customFormat="1" ht="21" customHeight="1">
      <c r="A9" s="72" t="s">
        <v>248</v>
      </c>
      <c r="B9" s="243"/>
      <c r="C9" s="242"/>
      <c r="D9" s="243"/>
      <c r="E9" s="210"/>
      <c r="F9" s="210"/>
      <c r="G9" s="210"/>
      <c r="H9" s="213"/>
      <c r="I9" s="208"/>
      <c r="J9" s="73"/>
      <c r="L9" s="243"/>
      <c r="N9" s="210"/>
      <c r="O9" s="210"/>
    </row>
    <row r="10" spans="1:15" ht="21" customHeight="1">
      <c r="A10" s="24" t="s">
        <v>9</v>
      </c>
      <c r="B10" s="243">
        <v>9661</v>
      </c>
      <c r="C10" s="243">
        <v>9382</v>
      </c>
      <c r="D10" s="243">
        <v>45376</v>
      </c>
      <c r="E10" s="210">
        <f>ROUND(D10/$D$5*100,1)</f>
        <v>7.5</v>
      </c>
      <c r="F10" s="210"/>
      <c r="G10" s="210">
        <f t="shared" si="1"/>
        <v>97.11210019666701</v>
      </c>
      <c r="H10" s="213">
        <v>56.5</v>
      </c>
      <c r="I10" s="207">
        <v>63.5</v>
      </c>
      <c r="J10" s="73"/>
      <c r="L10" s="243">
        <v>16614</v>
      </c>
      <c r="M10" s="243">
        <v>71412</v>
      </c>
      <c r="N10" s="210">
        <f>ROUND(C10/L10*100,1)</f>
        <v>56.5</v>
      </c>
      <c r="O10" s="210">
        <f>ROUND(D10/M10*100,1)</f>
        <v>63.5</v>
      </c>
    </row>
    <row r="11" spans="1:15" ht="21" customHeight="1">
      <c r="A11" s="24" t="s">
        <v>381</v>
      </c>
      <c r="B11" s="243">
        <v>210</v>
      </c>
      <c r="C11" s="243">
        <v>60</v>
      </c>
      <c r="D11" s="243">
        <v>1346</v>
      </c>
      <c r="E11" s="210">
        <f>ROUND(D11/$D$5*100,1)</f>
        <v>0.2</v>
      </c>
      <c r="F11" s="210"/>
      <c r="G11" s="210">
        <f>+C11/B11*100</f>
        <v>28.57142857142857</v>
      </c>
      <c r="H11" s="210">
        <f>ROUND(G11/$D$5*100,1)</f>
        <v>0</v>
      </c>
      <c r="I11" s="207">
        <v>1294.2</v>
      </c>
      <c r="J11" s="73"/>
      <c r="L11" s="243"/>
      <c r="M11" s="243">
        <v>104</v>
      </c>
      <c r="N11" s="210"/>
      <c r="O11" s="210">
        <f>ROUND(D11/M11*100,1)</f>
        <v>1294.2</v>
      </c>
    </row>
    <row r="12" spans="1:15" ht="21" customHeight="1">
      <c r="A12" s="24" t="s">
        <v>10</v>
      </c>
      <c r="B12" s="243">
        <v>6930</v>
      </c>
      <c r="C12" s="243">
        <v>6800</v>
      </c>
      <c r="D12" s="243">
        <v>23523</v>
      </c>
      <c r="E12" s="210">
        <f aca="true" t="shared" si="2" ref="E12:E21">ROUND(D12/$D$5*100,1)</f>
        <v>3.9</v>
      </c>
      <c r="F12" s="210"/>
      <c r="G12" s="210">
        <f t="shared" si="1"/>
        <v>98.12409812409813</v>
      </c>
      <c r="H12" s="213">
        <v>152.1</v>
      </c>
      <c r="I12" s="207">
        <v>140.9</v>
      </c>
      <c r="J12" s="73"/>
      <c r="L12" s="243">
        <v>4471</v>
      </c>
      <c r="M12" s="243">
        <v>16695</v>
      </c>
      <c r="N12" s="210">
        <f aca="true" t="shared" si="3" ref="N12:N22">ROUND(C12/L12*100,1)</f>
        <v>152.1</v>
      </c>
      <c r="O12" s="210">
        <f aca="true" t="shared" si="4" ref="O12:O22">ROUND(D12/M12*100,1)</f>
        <v>140.9</v>
      </c>
    </row>
    <row r="13" spans="1:15" ht="21" customHeight="1">
      <c r="A13" s="24" t="s">
        <v>92</v>
      </c>
      <c r="B13" s="243">
        <v>7980</v>
      </c>
      <c r="C13" s="243">
        <v>7210</v>
      </c>
      <c r="D13" s="243">
        <v>37164</v>
      </c>
      <c r="E13" s="210">
        <f t="shared" si="2"/>
        <v>6.1</v>
      </c>
      <c r="F13" s="210"/>
      <c r="G13" s="210">
        <f t="shared" si="1"/>
        <v>90.35087719298247</v>
      </c>
      <c r="H13" s="213">
        <v>92.2</v>
      </c>
      <c r="I13" s="207">
        <v>155.1</v>
      </c>
      <c r="J13" s="73"/>
      <c r="L13" s="243">
        <v>7082</v>
      </c>
      <c r="M13" s="243">
        <v>23965</v>
      </c>
      <c r="N13" s="210">
        <f t="shared" si="3"/>
        <v>101.8</v>
      </c>
      <c r="O13" s="210">
        <f t="shared" si="4"/>
        <v>155.1</v>
      </c>
    </row>
    <row r="14" spans="1:15" ht="21" customHeight="1">
      <c r="A14" s="24" t="s">
        <v>69</v>
      </c>
      <c r="B14" s="243">
        <v>3177</v>
      </c>
      <c r="C14" s="243">
        <v>3718</v>
      </c>
      <c r="D14" s="243">
        <v>13199</v>
      </c>
      <c r="E14" s="210">
        <f t="shared" si="2"/>
        <v>2.2</v>
      </c>
      <c r="F14" s="210"/>
      <c r="G14" s="210">
        <f t="shared" si="1"/>
        <v>117.02864337425245</v>
      </c>
      <c r="H14" s="213">
        <v>90.5</v>
      </c>
      <c r="I14" s="207">
        <v>73.6</v>
      </c>
      <c r="J14" s="73"/>
      <c r="L14" s="243">
        <v>4107</v>
      </c>
      <c r="M14" s="243">
        <v>17922</v>
      </c>
      <c r="N14" s="210">
        <f t="shared" si="3"/>
        <v>90.5</v>
      </c>
      <c r="O14" s="210">
        <f t="shared" si="4"/>
        <v>73.6</v>
      </c>
    </row>
    <row r="15" spans="1:15" ht="21" customHeight="1">
      <c r="A15" s="24" t="s">
        <v>93</v>
      </c>
      <c r="B15" s="243">
        <v>17611</v>
      </c>
      <c r="C15" s="243">
        <v>16406</v>
      </c>
      <c r="D15" s="243">
        <v>80085</v>
      </c>
      <c r="E15" s="210">
        <f t="shared" si="2"/>
        <v>13.2</v>
      </c>
      <c r="F15" s="210"/>
      <c r="G15" s="210">
        <f t="shared" si="1"/>
        <v>93.15768553744819</v>
      </c>
      <c r="H15" s="213">
        <v>105.7</v>
      </c>
      <c r="I15" s="207">
        <v>78.9</v>
      </c>
      <c r="J15" s="73"/>
      <c r="L15" s="243">
        <v>15518</v>
      </c>
      <c r="M15" s="243">
        <v>101545</v>
      </c>
      <c r="N15" s="210">
        <f t="shared" si="3"/>
        <v>105.7</v>
      </c>
      <c r="O15" s="210">
        <f t="shared" si="4"/>
        <v>78.9</v>
      </c>
    </row>
    <row r="16" spans="1:15" ht="21" customHeight="1">
      <c r="A16" s="24" t="s">
        <v>70</v>
      </c>
      <c r="B16" s="243">
        <v>21083</v>
      </c>
      <c r="C16" s="243">
        <v>21993</v>
      </c>
      <c r="D16" s="243">
        <v>124089</v>
      </c>
      <c r="E16" s="210">
        <f t="shared" si="2"/>
        <v>20.4</v>
      </c>
      <c r="F16" s="210"/>
      <c r="G16" s="210">
        <f t="shared" si="1"/>
        <v>104.31627377507944</v>
      </c>
      <c r="H16" s="213">
        <v>82</v>
      </c>
      <c r="I16" s="207">
        <v>107.9</v>
      </c>
      <c r="J16" s="73"/>
      <c r="L16" s="243">
        <v>26817</v>
      </c>
      <c r="M16" s="243">
        <v>114984</v>
      </c>
      <c r="N16" s="210">
        <f t="shared" si="3"/>
        <v>82</v>
      </c>
      <c r="O16" s="210">
        <f t="shared" si="4"/>
        <v>107.9</v>
      </c>
    </row>
    <row r="17" spans="1:15" ht="21" customHeight="1">
      <c r="A17" s="24" t="s">
        <v>94</v>
      </c>
      <c r="B17" s="243">
        <v>36308</v>
      </c>
      <c r="C17" s="243">
        <v>28948</v>
      </c>
      <c r="D17" s="243">
        <v>174729</v>
      </c>
      <c r="E17" s="210">
        <f t="shared" si="2"/>
        <v>28.7</v>
      </c>
      <c r="F17" s="210"/>
      <c r="G17" s="210">
        <f t="shared" si="1"/>
        <v>79.7289853475818</v>
      </c>
      <c r="H17" s="213">
        <v>64.4</v>
      </c>
      <c r="I17" s="207">
        <v>68.8</v>
      </c>
      <c r="J17" s="73"/>
      <c r="L17" s="243">
        <v>44918</v>
      </c>
      <c r="M17" s="243">
        <v>253802</v>
      </c>
      <c r="N17" s="210">
        <f t="shared" si="3"/>
        <v>64.4</v>
      </c>
      <c r="O17" s="210">
        <f t="shared" si="4"/>
        <v>68.8</v>
      </c>
    </row>
    <row r="18" spans="1:15" ht="21" customHeight="1">
      <c r="A18" s="24" t="s">
        <v>95</v>
      </c>
      <c r="B18" s="243">
        <v>17694</v>
      </c>
      <c r="C18" s="243">
        <v>17567</v>
      </c>
      <c r="D18" s="243">
        <v>103058</v>
      </c>
      <c r="E18" s="210">
        <f t="shared" si="2"/>
        <v>16.9</v>
      </c>
      <c r="F18" s="210"/>
      <c r="G18" s="210">
        <f t="shared" si="1"/>
        <v>99.28224256810219</v>
      </c>
      <c r="H18" s="213">
        <v>98.2</v>
      </c>
      <c r="I18" s="207">
        <v>96.2</v>
      </c>
      <c r="J18" s="73"/>
      <c r="L18" s="243">
        <v>17893</v>
      </c>
      <c r="M18" s="243">
        <v>107086</v>
      </c>
      <c r="N18" s="210">
        <f t="shared" si="3"/>
        <v>98.2</v>
      </c>
      <c r="O18" s="210">
        <f t="shared" si="4"/>
        <v>96.2</v>
      </c>
    </row>
    <row r="19" spans="1:15" ht="21" customHeight="1">
      <c r="A19" s="24" t="s">
        <v>11</v>
      </c>
      <c r="B19" s="243">
        <v>503</v>
      </c>
      <c r="C19" s="243">
        <v>383</v>
      </c>
      <c r="D19" s="243">
        <v>1491</v>
      </c>
      <c r="E19" s="210">
        <f t="shared" si="2"/>
        <v>0.2</v>
      </c>
      <c r="F19" s="210"/>
      <c r="G19" s="210">
        <f t="shared" si="1"/>
        <v>76.1431411530815</v>
      </c>
      <c r="H19" s="213">
        <v>296.9</v>
      </c>
      <c r="I19" s="207">
        <v>90.2</v>
      </c>
      <c r="J19" s="73"/>
      <c r="L19" s="243">
        <v>325</v>
      </c>
      <c r="M19" s="243">
        <v>2284</v>
      </c>
      <c r="N19" s="210">
        <f t="shared" si="3"/>
        <v>117.8</v>
      </c>
      <c r="O19" s="210">
        <f t="shared" si="4"/>
        <v>65.3</v>
      </c>
    </row>
    <row r="20" spans="1:15" ht="21" customHeight="1">
      <c r="A20" s="24" t="s">
        <v>71</v>
      </c>
      <c r="B20" s="243">
        <v>41</v>
      </c>
      <c r="C20" s="243">
        <v>30</v>
      </c>
      <c r="D20" s="243">
        <v>255</v>
      </c>
      <c r="E20" s="210">
        <f t="shared" si="2"/>
        <v>0</v>
      </c>
      <c r="F20" s="211"/>
      <c r="G20" s="210">
        <f t="shared" si="1"/>
        <v>73.17073170731707</v>
      </c>
      <c r="H20" s="213">
        <v>27.3</v>
      </c>
      <c r="I20" s="207">
        <v>49.4</v>
      </c>
      <c r="J20" s="73"/>
      <c r="L20" s="243">
        <v>110</v>
      </c>
      <c r="M20" s="243">
        <v>516</v>
      </c>
      <c r="N20" s="210">
        <f t="shared" si="3"/>
        <v>27.3</v>
      </c>
      <c r="O20" s="210">
        <f t="shared" si="4"/>
        <v>49.4</v>
      </c>
    </row>
    <row r="21" spans="1:15" ht="21" customHeight="1">
      <c r="A21" s="25" t="s">
        <v>72</v>
      </c>
      <c r="B21" s="243">
        <v>562</v>
      </c>
      <c r="C21" s="243">
        <v>350</v>
      </c>
      <c r="D21" s="243">
        <v>950</v>
      </c>
      <c r="E21" s="210">
        <f t="shared" si="2"/>
        <v>0.2</v>
      </c>
      <c r="F21" s="211"/>
      <c r="G21" s="210">
        <f t="shared" si="1"/>
        <v>62.27758007117438</v>
      </c>
      <c r="H21" s="238">
        <v>660.4</v>
      </c>
      <c r="I21" s="238">
        <v>530.7</v>
      </c>
      <c r="J21" s="73"/>
      <c r="L21" s="243">
        <v>53</v>
      </c>
      <c r="M21" s="243">
        <v>179</v>
      </c>
      <c r="N21" s="210">
        <f t="shared" si="3"/>
        <v>660.4</v>
      </c>
      <c r="O21" s="210">
        <f t="shared" si="4"/>
        <v>530.7</v>
      </c>
    </row>
    <row r="22" spans="1:15" ht="21" customHeight="1">
      <c r="A22" s="24" t="s">
        <v>8</v>
      </c>
      <c r="B22" s="243">
        <f>B5-SUM(B10:B21)</f>
        <v>633</v>
      </c>
      <c r="C22" s="243">
        <f>C5-SUM(C10:C21)</f>
        <v>1000</v>
      </c>
      <c r="D22" s="243">
        <f>D5-SUM(D10:D21)</f>
        <v>3517</v>
      </c>
      <c r="E22" s="210">
        <f>100-SUM(E10:E21)</f>
        <v>0.5</v>
      </c>
      <c r="F22" s="211"/>
      <c r="G22" s="210">
        <f t="shared" si="1"/>
        <v>157.9778830963665</v>
      </c>
      <c r="H22" s="210">
        <v>123.9</v>
      </c>
      <c r="I22" s="238">
        <v>87.8</v>
      </c>
      <c r="J22" s="73"/>
      <c r="L22" s="243">
        <f>L5-SUM(L10:L21)</f>
        <v>1349</v>
      </c>
      <c r="M22" s="243">
        <f>M5-SUM(M10:M21)</f>
        <v>3376</v>
      </c>
      <c r="N22" s="210">
        <f t="shared" si="3"/>
        <v>74.1</v>
      </c>
      <c r="O22" s="210">
        <f t="shared" si="4"/>
        <v>104.2</v>
      </c>
    </row>
    <row r="23" spans="1:15" ht="21" customHeight="1">
      <c r="A23" s="24"/>
      <c r="B23" s="76"/>
      <c r="C23" s="77"/>
      <c r="D23" s="76"/>
      <c r="E23" s="74"/>
      <c r="F23" s="78"/>
      <c r="G23" s="74"/>
      <c r="H23" s="79"/>
      <c r="I23" s="74"/>
      <c r="L23" s="76"/>
      <c r="M23" s="76"/>
      <c r="N23" s="74"/>
      <c r="O23" s="74"/>
    </row>
    <row r="24" spans="1:15" s="9" customFormat="1" ht="21.75" customHeight="1">
      <c r="A24" s="69"/>
      <c r="B24" s="70"/>
      <c r="C24" s="69"/>
      <c r="D24" s="69"/>
      <c r="E24" s="69"/>
      <c r="F24" s="69"/>
      <c r="G24" s="69"/>
      <c r="H24" s="69"/>
      <c r="I24" s="69"/>
      <c r="L24" s="70"/>
      <c r="M24" s="70"/>
      <c r="N24" s="69"/>
      <c r="O24" s="69"/>
    </row>
    <row r="25" s="3" customFormat="1" ht="21" customHeight="1">
      <c r="D25" s="212"/>
    </row>
    <row r="26" spans="1:6" ht="19.5" customHeight="1">
      <c r="A26" s="80"/>
      <c r="D26" s="75"/>
      <c r="E26" s="75"/>
      <c r="F26" s="75"/>
    </row>
  </sheetData>
  <sheetProtection/>
  <mergeCells count="8">
    <mergeCell ref="L3:L4"/>
    <mergeCell ref="M3:M4"/>
    <mergeCell ref="I3:I4"/>
    <mergeCell ref="A1:I1"/>
    <mergeCell ref="B3:B4"/>
    <mergeCell ref="C3:C4"/>
    <mergeCell ref="D3:E3"/>
    <mergeCell ref="G3:H3"/>
  </mergeCells>
  <printOptions horizontalCentered="1"/>
  <pageMargins left="0.5" right="0.3" top="0.5" bottom="0.5"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O24"/>
  <sheetViews>
    <sheetView zoomScalePageLayoutView="0" workbookViewId="0" topLeftCell="A4">
      <selection activeCell="A1" sqref="A1:I19"/>
    </sheetView>
  </sheetViews>
  <sheetFormatPr defaultColWidth="9.140625" defaultRowHeight="12.75"/>
  <cols>
    <col min="1" max="1" width="33.57421875" style="81" customWidth="1"/>
    <col min="2" max="4" width="10.57421875" style="81" customWidth="1"/>
    <col min="5" max="5" width="8.140625" style="81" customWidth="1"/>
    <col min="6" max="6" width="0.85546875" style="81" customWidth="1"/>
    <col min="7" max="7" width="8.28125" style="81" customWidth="1"/>
    <col min="8" max="8" width="10.00390625" style="81" customWidth="1"/>
    <col min="9" max="9" width="8.421875" style="81" customWidth="1"/>
    <col min="10" max="10" width="6.8515625" style="81" customWidth="1"/>
    <col min="11" max="11" width="9.140625" style="81" customWidth="1"/>
    <col min="12" max="13" width="10.140625" style="9" hidden="1" customWidth="1"/>
    <col min="14" max="15" width="14.140625" style="9" hidden="1" customWidth="1"/>
    <col min="16" max="16384" width="9.140625" style="81" customWidth="1"/>
  </cols>
  <sheetData>
    <row r="1" spans="1:9" ht="39.75" customHeight="1">
      <c r="A1" s="392" t="s">
        <v>277</v>
      </c>
      <c r="B1" s="392"/>
      <c r="C1" s="392"/>
      <c r="D1" s="392"/>
      <c r="E1" s="392"/>
      <c r="F1" s="392"/>
      <c r="G1" s="392"/>
      <c r="H1" s="392"/>
      <c r="I1" s="392"/>
    </row>
    <row r="2" spans="1:15" ht="21" customHeight="1" thickBot="1">
      <c r="A2" s="71"/>
      <c r="B2" s="71"/>
      <c r="C2" s="71"/>
      <c r="D2" s="71"/>
      <c r="E2" s="71"/>
      <c r="F2" s="71"/>
      <c r="G2" s="71"/>
      <c r="H2" s="37"/>
      <c r="I2" s="37" t="s">
        <v>192</v>
      </c>
      <c r="L2" s="342"/>
      <c r="M2" s="342"/>
      <c r="N2" s="342"/>
      <c r="O2" s="342"/>
    </row>
    <row r="3" spans="1:15" s="35" customFormat="1" ht="69.75" customHeight="1">
      <c r="A3" s="34"/>
      <c r="B3" s="381" t="s">
        <v>326</v>
      </c>
      <c r="C3" s="381" t="s">
        <v>327</v>
      </c>
      <c r="D3" s="381" t="s">
        <v>324</v>
      </c>
      <c r="E3" s="388"/>
      <c r="F3" s="30"/>
      <c r="G3" s="389" t="s">
        <v>325</v>
      </c>
      <c r="H3" s="389"/>
      <c r="I3" s="385" t="s">
        <v>318</v>
      </c>
      <c r="L3" s="381" t="s">
        <v>271</v>
      </c>
      <c r="M3" s="381" t="s">
        <v>272</v>
      </c>
      <c r="N3" s="8"/>
      <c r="O3" s="8"/>
    </row>
    <row r="4" spans="1:15" s="35" customFormat="1" ht="69.75" customHeight="1">
      <c r="A4" s="34"/>
      <c r="B4" s="387"/>
      <c r="C4" s="387"/>
      <c r="D4" s="32" t="s">
        <v>68</v>
      </c>
      <c r="E4" s="32" t="s">
        <v>67</v>
      </c>
      <c r="F4" s="31"/>
      <c r="G4" s="32" t="s">
        <v>75</v>
      </c>
      <c r="H4" s="32" t="s">
        <v>76</v>
      </c>
      <c r="I4" s="386"/>
      <c r="L4" s="387" t="s">
        <v>271</v>
      </c>
      <c r="M4" s="387" t="s">
        <v>272</v>
      </c>
      <c r="N4" s="32" t="s">
        <v>273</v>
      </c>
      <c r="O4" s="32" t="s">
        <v>274</v>
      </c>
    </row>
    <row r="5" spans="1:15" s="82" customFormat="1" ht="30" customHeight="1">
      <c r="A5" s="72" t="s">
        <v>2</v>
      </c>
      <c r="B5" s="247">
        <f>B7+B8</f>
        <v>33470</v>
      </c>
      <c r="C5" s="247">
        <f>C7+C8</f>
        <v>31749</v>
      </c>
      <c r="D5" s="247">
        <f>D7+D8</f>
        <v>150849</v>
      </c>
      <c r="E5" s="244">
        <v>100</v>
      </c>
      <c r="F5" s="214"/>
      <c r="G5" s="244">
        <f>+C5/B5*100</f>
        <v>94.85808186435614</v>
      </c>
      <c r="H5" s="209">
        <v>60.8</v>
      </c>
      <c r="I5" s="208">
        <v>82.1</v>
      </c>
      <c r="J5" s="73"/>
      <c r="L5" s="343">
        <f>L6+L7+L8</f>
        <v>52203</v>
      </c>
      <c r="M5" s="343">
        <f>M6+M7+M8</f>
        <v>183694</v>
      </c>
      <c r="N5" s="344">
        <f>ROUND(C5/L5*100,1)</f>
        <v>60.8</v>
      </c>
      <c r="O5" s="344">
        <f>ROUND(D5/M5*100,1)</f>
        <v>82.1</v>
      </c>
    </row>
    <row r="6" spans="1:15" ht="19.5" customHeight="1">
      <c r="A6" s="45" t="s">
        <v>193</v>
      </c>
      <c r="B6" s="248">
        <v>0</v>
      </c>
      <c r="C6" s="248">
        <v>0</v>
      </c>
      <c r="D6" s="248">
        <v>0</v>
      </c>
      <c r="E6" s="248">
        <v>0</v>
      </c>
      <c r="F6" s="215"/>
      <c r="G6" s="245">
        <v>0</v>
      </c>
      <c r="H6" s="245">
        <v>0</v>
      </c>
      <c r="I6" s="245">
        <v>0</v>
      </c>
      <c r="J6" s="73"/>
      <c r="L6" s="345"/>
      <c r="M6" s="345"/>
      <c r="N6" s="246"/>
      <c r="O6" s="246"/>
    </row>
    <row r="7" spans="1:15" ht="19.5" customHeight="1">
      <c r="A7" s="45" t="s">
        <v>194</v>
      </c>
      <c r="B7" s="248">
        <v>28380</v>
      </c>
      <c r="C7" s="248">
        <v>26884</v>
      </c>
      <c r="D7" s="248">
        <v>126834</v>
      </c>
      <c r="E7" s="245">
        <f>ROUND(D7/$D$5*100,1)</f>
        <v>84.1</v>
      </c>
      <c r="F7" s="215"/>
      <c r="G7" s="245">
        <f>+C7/B7*100</f>
        <v>94.72868217054263</v>
      </c>
      <c r="H7" s="246">
        <v>64.4</v>
      </c>
      <c r="I7" s="207">
        <v>85.8</v>
      </c>
      <c r="J7" s="73"/>
      <c r="L7" s="345">
        <v>41756</v>
      </c>
      <c r="M7" s="345">
        <v>147775</v>
      </c>
      <c r="N7" s="246">
        <f>ROUND(C7/L7*100,1)</f>
        <v>64.4</v>
      </c>
      <c r="O7" s="246">
        <f>ROUND(D7/M7*100,1)</f>
        <v>85.8</v>
      </c>
    </row>
    <row r="8" spans="1:15" ht="19.5" customHeight="1">
      <c r="A8" s="45" t="s">
        <v>195</v>
      </c>
      <c r="B8" s="248">
        <v>5090</v>
      </c>
      <c r="C8" s="248">
        <v>4865</v>
      </c>
      <c r="D8" s="248">
        <v>24015</v>
      </c>
      <c r="E8" s="245">
        <f>ROUND(D8/$D$5*100,1)</f>
        <v>15.9</v>
      </c>
      <c r="F8" s="215"/>
      <c r="G8" s="245">
        <f>+C8/B8*100</f>
        <v>95.57956777996071</v>
      </c>
      <c r="H8" s="246">
        <v>46.6</v>
      </c>
      <c r="I8" s="207">
        <v>66.9</v>
      </c>
      <c r="J8" s="73"/>
      <c r="L8" s="345">
        <v>10447</v>
      </c>
      <c r="M8" s="345">
        <v>35919</v>
      </c>
      <c r="N8" s="246">
        <f aca="true" t="shared" si="0" ref="N8:N19">ROUND(C8/L8*100,1)</f>
        <v>46.6</v>
      </c>
      <c r="O8" s="246">
        <f aca="true" t="shared" si="1" ref="O8:O19">ROUND(D8/M8*100,1)</f>
        <v>66.9</v>
      </c>
    </row>
    <row r="9" spans="1:15" s="82" customFormat="1" ht="24.75" customHeight="1">
      <c r="A9" s="72" t="s">
        <v>248</v>
      </c>
      <c r="B9" s="248"/>
      <c r="C9" s="248"/>
      <c r="D9" s="249"/>
      <c r="E9" s="245"/>
      <c r="F9" s="215"/>
      <c r="G9" s="245"/>
      <c r="H9" s="246"/>
      <c r="I9" s="208"/>
      <c r="J9" s="73"/>
      <c r="L9" s="345"/>
      <c r="M9" s="345"/>
      <c r="N9" s="246"/>
      <c r="O9" s="246"/>
    </row>
    <row r="10" spans="1:15" ht="19.5" customHeight="1">
      <c r="A10" s="24" t="s">
        <v>9</v>
      </c>
      <c r="B10" s="248">
        <v>4960</v>
      </c>
      <c r="C10" s="248">
        <v>4825</v>
      </c>
      <c r="D10" s="248">
        <v>36921</v>
      </c>
      <c r="E10" s="245">
        <f>ROUND(D10/$D$5*100,1)</f>
        <v>24.5</v>
      </c>
      <c r="F10" s="215"/>
      <c r="G10" s="245">
        <f>+C10/B10*100</f>
        <v>97.27822580645162</v>
      </c>
      <c r="H10" s="246">
        <v>59.5</v>
      </c>
      <c r="I10" s="207">
        <v>88.5</v>
      </c>
      <c r="J10" s="73"/>
      <c r="L10" s="345">
        <v>8115</v>
      </c>
      <c r="M10" s="345">
        <v>41704</v>
      </c>
      <c r="N10" s="246">
        <f t="shared" si="0"/>
        <v>59.5</v>
      </c>
      <c r="O10" s="246">
        <f t="shared" si="1"/>
        <v>88.5</v>
      </c>
    </row>
    <row r="11" spans="1:15" ht="19.5" customHeight="1">
      <c r="A11" s="24" t="s">
        <v>96</v>
      </c>
      <c r="B11" s="248">
        <v>4529</v>
      </c>
      <c r="C11" s="248">
        <v>4300</v>
      </c>
      <c r="D11" s="248">
        <v>13300</v>
      </c>
      <c r="E11" s="245">
        <f aca="true" t="shared" si="2" ref="E11:E17">ROUND(D11/$D$5*100,1)</f>
        <v>8.8</v>
      </c>
      <c r="F11" s="215"/>
      <c r="G11" s="245">
        <f aca="true" t="shared" si="3" ref="G11:G17">+C11/B11*100</f>
        <v>94.94369618017222</v>
      </c>
      <c r="H11" s="246">
        <v>36.7</v>
      </c>
      <c r="I11" s="207">
        <v>49.9</v>
      </c>
      <c r="J11" s="73"/>
      <c r="L11" s="345">
        <v>11721</v>
      </c>
      <c r="M11" s="345">
        <v>26638</v>
      </c>
      <c r="N11" s="246">
        <f>ROUND(C11/L11*100,1)</f>
        <v>36.7</v>
      </c>
      <c r="O11" s="246">
        <f t="shared" si="1"/>
        <v>49.9</v>
      </c>
    </row>
    <row r="12" spans="1:15" ht="19.5" customHeight="1">
      <c r="A12" s="24" t="s">
        <v>97</v>
      </c>
      <c r="B12" s="248">
        <v>2579</v>
      </c>
      <c r="C12" s="248">
        <v>2483</v>
      </c>
      <c r="D12" s="248">
        <v>9657</v>
      </c>
      <c r="E12" s="245">
        <f t="shared" si="2"/>
        <v>6.4</v>
      </c>
      <c r="F12" s="215"/>
      <c r="G12" s="245">
        <f t="shared" si="3"/>
        <v>96.27762698720434</v>
      </c>
      <c r="H12" s="246">
        <v>257.3</v>
      </c>
      <c r="I12" s="207">
        <v>171.1</v>
      </c>
      <c r="J12" s="73"/>
      <c r="L12" s="345">
        <v>965</v>
      </c>
      <c r="M12" s="345">
        <v>5644</v>
      </c>
      <c r="N12" s="246">
        <f t="shared" si="0"/>
        <v>257.3</v>
      </c>
      <c r="O12" s="246">
        <f t="shared" si="1"/>
        <v>171.1</v>
      </c>
    </row>
    <row r="13" spans="1:15" ht="19.5" customHeight="1">
      <c r="A13" s="25" t="s">
        <v>201</v>
      </c>
      <c r="B13" s="248">
        <v>1573</v>
      </c>
      <c r="C13" s="248">
        <v>1298</v>
      </c>
      <c r="D13" s="243">
        <v>9156</v>
      </c>
      <c r="E13" s="245">
        <f t="shared" si="2"/>
        <v>6.1</v>
      </c>
      <c r="F13" s="215"/>
      <c r="G13" s="245">
        <f t="shared" si="3"/>
        <v>82.51748251748252</v>
      </c>
      <c r="H13" s="246">
        <v>48.6</v>
      </c>
      <c r="I13" s="207">
        <v>155.1</v>
      </c>
      <c r="J13" s="73"/>
      <c r="L13" s="345">
        <v>2673</v>
      </c>
      <c r="M13" s="345">
        <v>5903</v>
      </c>
      <c r="N13" s="246">
        <f t="shared" si="0"/>
        <v>48.6</v>
      </c>
      <c r="O13" s="246">
        <f t="shared" si="1"/>
        <v>155.1</v>
      </c>
    </row>
    <row r="14" spans="1:15" ht="19.5" customHeight="1">
      <c r="A14" s="25" t="s">
        <v>73</v>
      </c>
      <c r="B14" s="248">
        <v>1590</v>
      </c>
      <c r="C14" s="248">
        <v>1668</v>
      </c>
      <c r="D14" s="248">
        <v>8692</v>
      </c>
      <c r="E14" s="245">
        <f t="shared" si="2"/>
        <v>5.8</v>
      </c>
      <c r="F14" s="215"/>
      <c r="G14" s="245">
        <f t="shared" si="3"/>
        <v>104.90566037735849</v>
      </c>
      <c r="H14" s="246">
        <v>31.2</v>
      </c>
      <c r="I14" s="207">
        <v>38.5</v>
      </c>
      <c r="J14" s="73"/>
      <c r="L14" s="345">
        <v>5342</v>
      </c>
      <c r="M14" s="345">
        <v>22595</v>
      </c>
      <c r="N14" s="246">
        <f t="shared" si="0"/>
        <v>31.2</v>
      </c>
      <c r="O14" s="246">
        <f t="shared" si="1"/>
        <v>38.5</v>
      </c>
    </row>
    <row r="15" spans="1:15" ht="19.5" customHeight="1">
      <c r="A15" s="25" t="s">
        <v>74</v>
      </c>
      <c r="B15" s="248">
        <v>8711</v>
      </c>
      <c r="C15" s="248">
        <v>7068</v>
      </c>
      <c r="D15" s="248">
        <v>29162</v>
      </c>
      <c r="E15" s="245">
        <f t="shared" si="2"/>
        <v>19.3</v>
      </c>
      <c r="F15" s="215"/>
      <c r="G15" s="245">
        <f t="shared" si="3"/>
        <v>81.13879003558719</v>
      </c>
      <c r="H15" s="246">
        <v>88.1</v>
      </c>
      <c r="I15" s="207">
        <v>125.9</v>
      </c>
      <c r="J15" s="73"/>
      <c r="L15" s="345">
        <v>8022</v>
      </c>
      <c r="M15" s="345">
        <v>23170</v>
      </c>
      <c r="N15" s="246">
        <f t="shared" si="0"/>
        <v>88.1</v>
      </c>
      <c r="O15" s="246">
        <f t="shared" si="1"/>
        <v>125.9</v>
      </c>
    </row>
    <row r="16" spans="1:15" ht="19.5" customHeight="1">
      <c r="A16" s="24" t="s">
        <v>98</v>
      </c>
      <c r="B16" s="248">
        <v>7919</v>
      </c>
      <c r="C16" s="248">
        <v>8463</v>
      </c>
      <c r="D16" s="248">
        <v>31572</v>
      </c>
      <c r="E16" s="245">
        <f t="shared" si="2"/>
        <v>20.9</v>
      </c>
      <c r="F16" s="215"/>
      <c r="G16" s="245">
        <f t="shared" si="3"/>
        <v>106.86955423664604</v>
      </c>
      <c r="H16" s="246">
        <v>70.7</v>
      </c>
      <c r="I16" s="207">
        <v>80.7</v>
      </c>
      <c r="J16" s="73"/>
      <c r="L16" s="345">
        <v>11967</v>
      </c>
      <c r="M16" s="345">
        <v>39103</v>
      </c>
      <c r="N16" s="246">
        <f t="shared" si="0"/>
        <v>70.7</v>
      </c>
      <c r="O16" s="246">
        <f t="shared" si="1"/>
        <v>80.7</v>
      </c>
    </row>
    <row r="17" spans="1:15" ht="19.5" customHeight="1">
      <c r="A17" s="24" t="s">
        <v>109</v>
      </c>
      <c r="B17" s="248">
        <v>81</v>
      </c>
      <c r="C17" s="248">
        <v>1</v>
      </c>
      <c r="D17" s="248">
        <v>84</v>
      </c>
      <c r="E17" s="245">
        <f t="shared" si="2"/>
        <v>0.1</v>
      </c>
      <c r="F17" s="215"/>
      <c r="G17" s="245">
        <f t="shared" si="3"/>
        <v>1.2345679012345678</v>
      </c>
      <c r="H17" s="245">
        <v>5</v>
      </c>
      <c r="I17" s="245">
        <v>420</v>
      </c>
      <c r="J17" s="73"/>
      <c r="L17" s="345">
        <v>20</v>
      </c>
      <c r="M17" s="345">
        <v>20</v>
      </c>
      <c r="N17" s="246">
        <f t="shared" si="0"/>
        <v>5</v>
      </c>
      <c r="O17" s="246">
        <f t="shared" si="1"/>
        <v>420</v>
      </c>
    </row>
    <row r="18" spans="1:15" ht="19.5" customHeight="1">
      <c r="A18" s="26" t="s">
        <v>99</v>
      </c>
      <c r="B18" s="248">
        <v>946</v>
      </c>
      <c r="C18" s="248">
        <v>1077</v>
      </c>
      <c r="D18" s="248">
        <v>6775</v>
      </c>
      <c r="E18" s="245">
        <f>ROUND(D18/$D$5*100,1)</f>
        <v>4.5</v>
      </c>
      <c r="F18" s="216"/>
      <c r="G18" s="245">
        <f>+C18/B18*100</f>
        <v>113.84778012684988</v>
      </c>
      <c r="H18" s="246">
        <v>59.2</v>
      </c>
      <c r="I18" s="207">
        <v>65.2</v>
      </c>
      <c r="J18" s="73"/>
      <c r="L18" s="345">
        <v>1819</v>
      </c>
      <c r="M18" s="345">
        <v>10396</v>
      </c>
      <c r="N18" s="246">
        <f t="shared" si="0"/>
        <v>59.2</v>
      </c>
      <c r="O18" s="246">
        <f t="shared" si="1"/>
        <v>65.2</v>
      </c>
    </row>
    <row r="19" spans="1:15" ht="19.5" customHeight="1">
      <c r="A19" s="26" t="s">
        <v>8</v>
      </c>
      <c r="B19" s="248">
        <f>B5-SUM(B10:B18)</f>
        <v>582</v>
      </c>
      <c r="C19" s="248">
        <f>C5-SUM(C10:C18)</f>
        <v>566</v>
      </c>
      <c r="D19" s="248">
        <f>D5-SUM(D10:D18)</f>
        <v>5530</v>
      </c>
      <c r="E19" s="245">
        <f>100-SUM(E10:E18)</f>
        <v>3.6000000000000227</v>
      </c>
      <c r="F19" s="217"/>
      <c r="G19" s="245">
        <f>+C19/B19*100</f>
        <v>97.2508591065292</v>
      </c>
      <c r="H19" s="246">
        <v>36.3</v>
      </c>
      <c r="I19" s="207">
        <v>64.9</v>
      </c>
      <c r="J19" s="73"/>
      <c r="L19" s="345">
        <f>L5-SUM(L10:L18)</f>
        <v>1559</v>
      </c>
      <c r="M19" s="345">
        <f>M5-SUM(M10:M18)</f>
        <v>8521</v>
      </c>
      <c r="N19" s="246">
        <f t="shared" si="0"/>
        <v>36.3</v>
      </c>
      <c r="O19" s="246">
        <f t="shared" si="1"/>
        <v>64.9</v>
      </c>
    </row>
    <row r="20" spans="1:15" ht="19.5" customHeight="1">
      <c r="A20" s="24"/>
      <c r="B20" s="247"/>
      <c r="C20" s="83"/>
      <c r="D20" s="76"/>
      <c r="E20" s="79"/>
      <c r="F20" s="84"/>
      <c r="G20" s="79"/>
      <c r="H20" s="74"/>
      <c r="I20" s="74"/>
      <c r="L20" s="345"/>
      <c r="M20" s="345"/>
      <c r="N20" s="246"/>
      <c r="O20" s="246"/>
    </row>
    <row r="21" spans="1:15" ht="19.5" customHeight="1">
      <c r="A21" s="84"/>
      <c r="B21" s="84"/>
      <c r="C21" s="84"/>
      <c r="D21" s="84"/>
      <c r="E21" s="84"/>
      <c r="F21" s="84"/>
      <c r="G21" s="84"/>
      <c r="H21" s="84"/>
      <c r="I21" s="84"/>
      <c r="L21" s="345"/>
      <c r="M21" s="345"/>
      <c r="N21" s="246"/>
      <c r="O21" s="246"/>
    </row>
    <row r="22" spans="12:15" s="3" customFormat="1" ht="21" customHeight="1">
      <c r="L22" s="346"/>
      <c r="M22" s="346"/>
      <c r="N22" s="347"/>
      <c r="O22" s="347"/>
    </row>
    <row r="23" spans="12:15" ht="15">
      <c r="L23" s="70"/>
      <c r="M23" s="70"/>
      <c r="N23" s="69"/>
      <c r="O23" s="69"/>
    </row>
    <row r="24" spans="12:15" ht="15">
      <c r="L24" s="3"/>
      <c r="M24" s="3"/>
      <c r="N24" s="3"/>
      <c r="O24" s="3"/>
    </row>
  </sheetData>
  <sheetProtection/>
  <mergeCells count="8">
    <mergeCell ref="L3:L4"/>
    <mergeCell ref="M3:M4"/>
    <mergeCell ref="G3:H3"/>
    <mergeCell ref="I3:I4"/>
    <mergeCell ref="A1:I1"/>
    <mergeCell ref="B3:B4"/>
    <mergeCell ref="C3:C4"/>
    <mergeCell ref="D3:E3"/>
  </mergeCells>
  <printOptions horizontalCentered="1"/>
  <pageMargins left="0.5" right="0.3" top="0.5" bottom="0.5"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29"/>
  <sheetViews>
    <sheetView zoomScalePageLayoutView="0" workbookViewId="0" topLeftCell="A11">
      <selection activeCell="A1" sqref="A1:F29"/>
    </sheetView>
  </sheetViews>
  <sheetFormatPr defaultColWidth="9.140625" defaultRowHeight="12.75"/>
  <cols>
    <col min="1" max="1" width="34.421875" style="11" customWidth="1"/>
    <col min="2" max="4" width="10.28125" style="18" customWidth="1"/>
    <col min="5" max="5" width="10.28125" style="11" customWidth="1"/>
    <col min="6" max="6" width="14.57421875" style="11" customWidth="1"/>
    <col min="7" max="16384" width="9.140625" style="11" customWidth="1"/>
  </cols>
  <sheetData>
    <row r="1" spans="1:6" ht="46.5" customHeight="1">
      <c r="A1" s="380" t="s">
        <v>328</v>
      </c>
      <c r="B1" s="394"/>
      <c r="C1" s="394"/>
      <c r="D1" s="394"/>
      <c r="E1" s="394"/>
      <c r="F1" s="394"/>
    </row>
    <row r="2" spans="1:6" ht="21" customHeight="1" thickBot="1">
      <c r="A2" s="12"/>
      <c r="B2" s="12"/>
      <c r="C2" s="12"/>
      <c r="D2" s="12"/>
      <c r="E2" s="4"/>
      <c r="F2" s="4" t="s">
        <v>22</v>
      </c>
    </row>
    <row r="3" spans="1:6" s="183" customFormat="1" ht="19.5" customHeight="1">
      <c r="A3" s="395"/>
      <c r="B3" s="393" t="s">
        <v>329</v>
      </c>
      <c r="C3" s="393"/>
      <c r="D3" s="393"/>
      <c r="E3" s="393"/>
      <c r="F3" s="182" t="s">
        <v>249</v>
      </c>
    </row>
    <row r="4" spans="1:6" s="183" customFormat="1" ht="19.5" customHeight="1">
      <c r="A4" s="395"/>
      <c r="B4" s="184" t="s">
        <v>250</v>
      </c>
      <c r="C4" s="184" t="s">
        <v>223</v>
      </c>
      <c r="D4" s="184" t="s">
        <v>251</v>
      </c>
      <c r="E4" s="184" t="s">
        <v>222</v>
      </c>
      <c r="F4" s="185" t="s">
        <v>215</v>
      </c>
    </row>
    <row r="5" spans="1:6" s="183" customFormat="1" ht="19.5" customHeight="1">
      <c r="A5" s="395"/>
      <c r="B5" s="186">
        <v>2019</v>
      </c>
      <c r="C5" s="184" t="s">
        <v>152</v>
      </c>
      <c r="D5" s="184" t="s">
        <v>292</v>
      </c>
      <c r="E5" s="184" t="s">
        <v>152</v>
      </c>
      <c r="F5" s="185" t="s">
        <v>302</v>
      </c>
    </row>
    <row r="6" spans="1:6" s="183" customFormat="1" ht="19.5" customHeight="1">
      <c r="A6" s="395"/>
      <c r="B6" s="187"/>
      <c r="C6" s="188">
        <v>2022</v>
      </c>
      <c r="D6" s="188">
        <v>2022</v>
      </c>
      <c r="E6" s="188">
        <v>2023</v>
      </c>
      <c r="F6" s="185" t="s">
        <v>147</v>
      </c>
    </row>
    <row r="7" spans="1:6" s="183" customFormat="1" ht="19.5" customHeight="1">
      <c r="A7" s="395"/>
      <c r="B7" s="189"/>
      <c r="C7" s="189"/>
      <c r="D7" s="190"/>
      <c r="E7" s="190"/>
      <c r="F7" s="191" t="s">
        <v>146</v>
      </c>
    </row>
    <row r="8" spans="1:6" s="15" customFormat="1" ht="30" customHeight="1">
      <c r="A8" s="13" t="s">
        <v>252</v>
      </c>
      <c r="B8" s="14">
        <v>110.61</v>
      </c>
      <c r="C8" s="14">
        <v>101.28</v>
      </c>
      <c r="D8" s="14">
        <v>100.26</v>
      </c>
      <c r="E8" s="14">
        <v>100.09</v>
      </c>
      <c r="F8" s="14">
        <v>102.48</v>
      </c>
    </row>
    <row r="9" spans="1:6" s="15" customFormat="1" ht="21" customHeight="1">
      <c r="A9" s="16" t="s">
        <v>44</v>
      </c>
      <c r="B9" s="17">
        <v>118.97</v>
      </c>
      <c r="C9" s="17">
        <v>103.32</v>
      </c>
      <c r="D9" s="17">
        <v>99.65</v>
      </c>
      <c r="E9" s="17">
        <v>100.53</v>
      </c>
      <c r="F9" s="17">
        <v>103.97</v>
      </c>
    </row>
    <row r="10" spans="1:6" s="15" customFormat="1" ht="21" customHeight="1">
      <c r="A10" s="16" t="s">
        <v>45</v>
      </c>
      <c r="B10" s="17"/>
      <c r="C10" s="17"/>
      <c r="D10" s="17"/>
      <c r="E10" s="17"/>
      <c r="F10" s="17"/>
    </row>
    <row r="11" spans="1:6" s="15" customFormat="1" ht="21" customHeight="1">
      <c r="A11" s="16" t="s">
        <v>46</v>
      </c>
      <c r="B11" s="17">
        <v>123.48</v>
      </c>
      <c r="C11" s="17">
        <v>108.85</v>
      </c>
      <c r="D11" s="17">
        <v>105.02</v>
      </c>
      <c r="E11" s="17">
        <v>100.77</v>
      </c>
      <c r="F11" s="17">
        <v>106.49</v>
      </c>
    </row>
    <row r="12" spans="1:6" ht="21" customHeight="1">
      <c r="A12" s="16" t="s">
        <v>47</v>
      </c>
      <c r="B12" s="17">
        <v>112.01</v>
      </c>
      <c r="C12" s="17">
        <v>102.73</v>
      </c>
      <c r="D12" s="17">
        <v>98.12</v>
      </c>
      <c r="E12" s="17">
        <v>100.2</v>
      </c>
      <c r="F12" s="17">
        <v>104.33</v>
      </c>
    </row>
    <row r="13" spans="1:6" ht="21" customHeight="1">
      <c r="A13" s="16" t="s">
        <v>48</v>
      </c>
      <c r="B13" s="17">
        <v>132.16</v>
      </c>
      <c r="C13" s="17">
        <v>102.97</v>
      </c>
      <c r="D13" s="17">
        <v>101.18</v>
      </c>
      <c r="E13" s="17">
        <v>101.09</v>
      </c>
      <c r="F13" s="17">
        <v>102.61</v>
      </c>
    </row>
    <row r="14" spans="1:6" ht="21" customHeight="1">
      <c r="A14" s="16" t="s">
        <v>49</v>
      </c>
      <c r="B14" s="17">
        <v>108.91</v>
      </c>
      <c r="C14" s="17">
        <v>102.31</v>
      </c>
      <c r="D14" s="17">
        <v>100.41</v>
      </c>
      <c r="E14" s="17">
        <v>100</v>
      </c>
      <c r="F14" s="17">
        <v>103.69</v>
      </c>
    </row>
    <row r="15" spans="1:6" ht="21" customHeight="1">
      <c r="A15" s="16" t="s">
        <v>100</v>
      </c>
      <c r="B15" s="17">
        <v>107.93</v>
      </c>
      <c r="C15" s="17">
        <v>101.51</v>
      </c>
      <c r="D15" s="17">
        <v>100.1</v>
      </c>
      <c r="E15" s="17">
        <v>100</v>
      </c>
      <c r="F15" s="17">
        <v>102.58</v>
      </c>
    </row>
    <row r="16" spans="1:6" s="15" customFormat="1" ht="21" customHeight="1">
      <c r="A16" s="16" t="s">
        <v>50</v>
      </c>
      <c r="B16" s="17">
        <v>108.08</v>
      </c>
      <c r="C16" s="17">
        <v>102</v>
      </c>
      <c r="D16" s="17">
        <v>101.31</v>
      </c>
      <c r="E16" s="17">
        <v>100.59</v>
      </c>
      <c r="F16" s="17">
        <v>101.98</v>
      </c>
    </row>
    <row r="17" spans="1:6" ht="21" customHeight="1">
      <c r="A17" s="16" t="s">
        <v>51</v>
      </c>
      <c r="B17" s="17">
        <v>103.91</v>
      </c>
      <c r="C17" s="17">
        <v>101.02</v>
      </c>
      <c r="D17" s="17">
        <v>100.33</v>
      </c>
      <c r="E17" s="17">
        <v>100.06</v>
      </c>
      <c r="F17" s="17">
        <v>101.51</v>
      </c>
    </row>
    <row r="18" spans="1:6" ht="21" customHeight="1">
      <c r="A18" s="16" t="s">
        <v>52</v>
      </c>
      <c r="B18" s="17">
        <v>103.42</v>
      </c>
      <c r="C18" s="17">
        <v>100</v>
      </c>
      <c r="D18" s="17">
        <v>100</v>
      </c>
      <c r="E18" s="17">
        <v>100</v>
      </c>
      <c r="F18" s="17">
        <v>100</v>
      </c>
    </row>
    <row r="19" spans="1:6" ht="21" customHeight="1">
      <c r="A19" s="16" t="s">
        <v>45</v>
      </c>
      <c r="B19" s="17"/>
      <c r="C19" s="17"/>
      <c r="D19" s="17"/>
      <c r="E19" s="17"/>
      <c r="F19" s="17"/>
    </row>
    <row r="20" spans="1:6" ht="21" customHeight="1">
      <c r="A20" s="16" t="s">
        <v>253</v>
      </c>
      <c r="B20" s="17">
        <v>101.75</v>
      </c>
      <c r="C20" s="17">
        <v>100</v>
      </c>
      <c r="D20" s="17">
        <v>100</v>
      </c>
      <c r="E20" s="17">
        <v>100</v>
      </c>
      <c r="F20" s="17">
        <v>100</v>
      </c>
    </row>
    <row r="21" spans="1:6" ht="21" customHeight="1">
      <c r="A21" s="16" t="s">
        <v>53</v>
      </c>
      <c r="B21" s="17">
        <v>107.53</v>
      </c>
      <c r="C21" s="17">
        <v>92.65</v>
      </c>
      <c r="D21" s="17">
        <v>100.83</v>
      </c>
      <c r="E21" s="17">
        <v>97.41</v>
      </c>
      <c r="F21" s="17">
        <v>97.31</v>
      </c>
    </row>
    <row r="22" spans="1:6" ht="21" customHeight="1">
      <c r="A22" s="16" t="s">
        <v>54</v>
      </c>
      <c r="B22" s="192">
        <v>100.29</v>
      </c>
      <c r="C22" s="192">
        <v>101.63</v>
      </c>
      <c r="D22" s="192">
        <v>100.53</v>
      </c>
      <c r="E22" s="192">
        <v>100</v>
      </c>
      <c r="F22" s="192">
        <v>101.83</v>
      </c>
    </row>
    <row r="23" spans="1:6" ht="21" customHeight="1">
      <c r="A23" s="16" t="s">
        <v>55</v>
      </c>
      <c r="B23" s="192">
        <v>110.86</v>
      </c>
      <c r="C23" s="192">
        <v>100.26</v>
      </c>
      <c r="D23" s="192">
        <v>100.26</v>
      </c>
      <c r="E23" s="192">
        <v>100</v>
      </c>
      <c r="F23" s="192">
        <v>105.54</v>
      </c>
    </row>
    <row r="24" spans="1:6" ht="21" customHeight="1">
      <c r="A24" s="16" t="s">
        <v>45</v>
      </c>
      <c r="B24" s="192"/>
      <c r="C24" s="192"/>
      <c r="D24" s="192"/>
      <c r="E24" s="192"/>
      <c r="F24" s="192"/>
    </row>
    <row r="25" spans="1:6" ht="21" customHeight="1">
      <c r="A25" s="16" t="s">
        <v>254</v>
      </c>
      <c r="B25" s="192">
        <v>111.11</v>
      </c>
      <c r="C25" s="192">
        <v>100</v>
      </c>
      <c r="D25" s="192">
        <v>100</v>
      </c>
      <c r="E25" s="192">
        <v>100</v>
      </c>
      <c r="F25" s="192">
        <v>106.01</v>
      </c>
    </row>
    <row r="26" spans="1:6" ht="21" customHeight="1">
      <c r="A26" s="16" t="s">
        <v>56</v>
      </c>
      <c r="B26" s="17">
        <v>101.67</v>
      </c>
      <c r="C26" s="17">
        <v>101.01</v>
      </c>
      <c r="D26" s="17">
        <v>99.57</v>
      </c>
      <c r="E26" s="17">
        <v>100</v>
      </c>
      <c r="F26" s="17">
        <v>102.28</v>
      </c>
    </row>
    <row r="27" spans="1:6" ht="21" customHeight="1">
      <c r="A27" s="16" t="s">
        <v>57</v>
      </c>
      <c r="B27" s="17">
        <v>104.35</v>
      </c>
      <c r="C27" s="17">
        <v>100.93</v>
      </c>
      <c r="D27" s="17">
        <v>100.32</v>
      </c>
      <c r="E27" s="17">
        <v>100</v>
      </c>
      <c r="F27" s="17">
        <v>100.95</v>
      </c>
    </row>
    <row r="28" spans="1:6" s="15" customFormat="1" ht="21" customHeight="1">
      <c r="A28" s="13" t="s">
        <v>58</v>
      </c>
      <c r="B28" s="193">
        <v>140.17</v>
      </c>
      <c r="C28" s="193">
        <v>98.79</v>
      </c>
      <c r="D28" s="193">
        <v>102.34</v>
      </c>
      <c r="E28" s="193">
        <v>100.43</v>
      </c>
      <c r="F28" s="193">
        <v>98.4</v>
      </c>
    </row>
    <row r="29" spans="1:6" s="15" customFormat="1" ht="21" customHeight="1">
      <c r="A29" s="13" t="s">
        <v>59</v>
      </c>
      <c r="B29" s="194">
        <v>101.38</v>
      </c>
      <c r="C29" s="194">
        <v>102.02</v>
      </c>
      <c r="D29" s="194">
        <v>97.95</v>
      </c>
      <c r="E29" s="194">
        <v>99.96</v>
      </c>
      <c r="F29" s="194">
        <v>103.16</v>
      </c>
    </row>
  </sheetData>
  <sheetProtection/>
  <mergeCells count="3">
    <mergeCell ref="B3:E3"/>
    <mergeCell ref="A1:F1"/>
    <mergeCell ref="A3:A7"/>
  </mergeCells>
  <printOptions/>
  <pageMargins left="0.61" right="0.3" top="0.5" bottom="0.5"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23"/>
  <sheetViews>
    <sheetView zoomScalePageLayoutView="0" workbookViewId="0" topLeftCell="A5">
      <selection activeCell="A1" sqref="A1:F18"/>
    </sheetView>
  </sheetViews>
  <sheetFormatPr defaultColWidth="9.140625" defaultRowHeight="12.75"/>
  <cols>
    <col min="1" max="1" width="24.28125" style="91" customWidth="1"/>
    <col min="2" max="2" width="12.7109375" style="103" customWidth="1"/>
    <col min="3" max="3" width="12.140625" style="103" customWidth="1"/>
    <col min="4" max="4" width="13.421875" style="103" customWidth="1"/>
    <col min="5" max="5" width="17.421875" style="103" customWidth="1"/>
    <col min="6" max="6" width="17.140625" style="91" customWidth="1"/>
    <col min="7" max="7" width="3.8515625" style="91" customWidth="1"/>
    <col min="8" max="16384" width="9.140625" style="91" customWidth="1"/>
  </cols>
  <sheetData>
    <row r="1" spans="1:6" ht="45" customHeight="1">
      <c r="A1" s="396" t="s">
        <v>330</v>
      </c>
      <c r="B1" s="397"/>
      <c r="C1" s="397"/>
      <c r="D1" s="397"/>
      <c r="E1" s="397"/>
      <c r="F1" s="397"/>
    </row>
    <row r="2" spans="1:6" ht="21" customHeight="1" thickBot="1">
      <c r="A2" s="92"/>
      <c r="B2" s="93"/>
      <c r="C2" s="93"/>
      <c r="D2" s="93"/>
      <c r="E2" s="195"/>
      <c r="F2" s="279" t="s">
        <v>189</v>
      </c>
    </row>
    <row r="3" spans="1:6" s="95" customFormat="1" ht="19.5" customHeight="1">
      <c r="A3" s="94"/>
      <c r="B3" s="165" t="s">
        <v>3</v>
      </c>
      <c r="C3" s="165" t="s">
        <v>150</v>
      </c>
      <c r="D3" s="165" t="s">
        <v>150</v>
      </c>
      <c r="E3" s="280" t="s">
        <v>321</v>
      </c>
      <c r="F3" s="280" t="s">
        <v>322</v>
      </c>
    </row>
    <row r="4" spans="1:6" s="95" customFormat="1" ht="19.5" customHeight="1">
      <c r="A4" s="94"/>
      <c r="B4" s="167" t="s">
        <v>202</v>
      </c>
      <c r="C4" s="167" t="s">
        <v>214</v>
      </c>
      <c r="D4" s="167" t="s">
        <v>215</v>
      </c>
      <c r="E4" s="281" t="s">
        <v>147</v>
      </c>
      <c r="F4" s="281" t="s">
        <v>147</v>
      </c>
    </row>
    <row r="5" spans="1:6" s="95" customFormat="1" ht="19.5" customHeight="1">
      <c r="A5" s="94"/>
      <c r="B5" s="169" t="s">
        <v>302</v>
      </c>
      <c r="C5" s="169" t="s">
        <v>302</v>
      </c>
      <c r="D5" s="169" t="s">
        <v>302</v>
      </c>
      <c r="E5" s="282" t="s">
        <v>226</v>
      </c>
      <c r="F5" s="282" t="s">
        <v>226</v>
      </c>
    </row>
    <row r="6" spans="1:6" ht="30" customHeight="1">
      <c r="A6" s="97" t="s">
        <v>1</v>
      </c>
      <c r="B6" s="224">
        <f>B7+B12+B17+B18</f>
        <v>880117.7</v>
      </c>
      <c r="C6" s="224">
        <f>C7+C12+C17+C18</f>
        <v>877486.2999999999</v>
      </c>
      <c r="D6" s="224">
        <f>D7+D12+D17+D18</f>
        <v>4284467.899999999</v>
      </c>
      <c r="E6" s="229">
        <v>112.5</v>
      </c>
      <c r="F6" s="230">
        <v>111</v>
      </c>
    </row>
    <row r="7" spans="1:6" ht="21" customHeight="1">
      <c r="A7" s="196" t="s">
        <v>112</v>
      </c>
      <c r="B7" s="225">
        <f>B8+B9+B10+B11</f>
        <v>152273.4</v>
      </c>
      <c r="C7" s="225">
        <f>C8+C9+C10+C11</f>
        <v>153064.19999999998</v>
      </c>
      <c r="D7" s="225">
        <f>D8+D9+D10+D11</f>
        <v>706182.7</v>
      </c>
      <c r="E7" s="229">
        <v>138</v>
      </c>
      <c r="F7" s="230">
        <v>138.2</v>
      </c>
    </row>
    <row r="8" spans="1:6" ht="21" customHeight="1">
      <c r="A8" s="197" t="s">
        <v>113</v>
      </c>
      <c r="B8" s="226">
        <v>148570.8</v>
      </c>
      <c r="C8" s="226">
        <v>149350.4</v>
      </c>
      <c r="D8" s="226">
        <v>692544.2</v>
      </c>
      <c r="E8" s="123">
        <v>135.3</v>
      </c>
      <c r="F8" s="231">
        <v>136.2</v>
      </c>
    </row>
    <row r="9" spans="1:6" ht="21" customHeight="1">
      <c r="A9" s="197" t="s">
        <v>114</v>
      </c>
      <c r="B9" s="226">
        <v>0</v>
      </c>
      <c r="C9" s="226">
        <v>0</v>
      </c>
      <c r="D9" s="226">
        <v>0</v>
      </c>
      <c r="E9" s="226">
        <v>0</v>
      </c>
      <c r="F9" s="226">
        <v>0</v>
      </c>
    </row>
    <row r="10" spans="1:7" ht="21" customHeight="1">
      <c r="A10" s="197" t="s">
        <v>115</v>
      </c>
      <c r="B10" s="226">
        <v>3702.6</v>
      </c>
      <c r="C10" s="226">
        <v>3713.8</v>
      </c>
      <c r="D10" s="226">
        <v>13638.5</v>
      </c>
      <c r="E10" s="123">
        <v>699.9</v>
      </c>
      <c r="F10" s="231">
        <v>611.9</v>
      </c>
      <c r="G10" s="103"/>
    </row>
    <row r="11" spans="1:7" ht="21" customHeight="1">
      <c r="A11" s="197" t="s">
        <v>116</v>
      </c>
      <c r="B11" s="226">
        <v>0</v>
      </c>
      <c r="C11" s="226">
        <v>0</v>
      </c>
      <c r="D11" s="226">
        <v>0</v>
      </c>
      <c r="E11" s="226">
        <v>0</v>
      </c>
      <c r="F11" s="226">
        <v>0</v>
      </c>
      <c r="G11" s="103"/>
    </row>
    <row r="12" spans="1:6" s="100" customFormat="1" ht="21" customHeight="1">
      <c r="A12" s="198" t="s">
        <v>117</v>
      </c>
      <c r="B12" s="99">
        <f>B13+B14+B15+B16</f>
        <v>465431.1</v>
      </c>
      <c r="C12" s="99">
        <f>C13+C14+C15+C16</f>
        <v>459771.3</v>
      </c>
      <c r="D12" s="99">
        <f>D13+D14+D15+D16</f>
        <v>2289962.6</v>
      </c>
      <c r="E12" s="229">
        <v>108.7</v>
      </c>
      <c r="F12" s="230">
        <v>107.7</v>
      </c>
    </row>
    <row r="13" spans="1:6" ht="21" customHeight="1">
      <c r="A13" s="197" t="s">
        <v>113</v>
      </c>
      <c r="B13" s="227">
        <v>462412.6</v>
      </c>
      <c r="C13" s="227">
        <v>456604</v>
      </c>
      <c r="D13" s="226">
        <v>2274711.4</v>
      </c>
      <c r="E13" s="123">
        <v>108.1</v>
      </c>
      <c r="F13" s="231">
        <v>107.2</v>
      </c>
    </row>
    <row r="14" spans="1:6" ht="21" customHeight="1">
      <c r="A14" s="197" t="s">
        <v>114</v>
      </c>
      <c r="B14" s="227">
        <v>0</v>
      </c>
      <c r="C14" s="227">
        <v>0</v>
      </c>
      <c r="D14" s="227">
        <v>0</v>
      </c>
      <c r="E14" s="227">
        <v>0</v>
      </c>
      <c r="F14" s="227">
        <v>0</v>
      </c>
    </row>
    <row r="15" spans="1:7" ht="21" customHeight="1">
      <c r="A15" s="197" t="s">
        <v>115</v>
      </c>
      <c r="B15" s="227">
        <v>3018.5</v>
      </c>
      <c r="C15" s="227">
        <v>3167.3</v>
      </c>
      <c r="D15" s="226">
        <v>15251.2</v>
      </c>
      <c r="E15" s="123">
        <v>445</v>
      </c>
      <c r="F15" s="231">
        <v>425</v>
      </c>
      <c r="G15" s="103"/>
    </row>
    <row r="16" spans="1:7" ht="21" customHeight="1">
      <c r="A16" s="197" t="s">
        <v>116</v>
      </c>
      <c r="B16" s="227">
        <v>0</v>
      </c>
      <c r="C16" s="227">
        <v>0</v>
      </c>
      <c r="D16" s="227">
        <v>0</v>
      </c>
      <c r="E16" s="227">
        <v>0</v>
      </c>
      <c r="F16" s="227">
        <v>0</v>
      </c>
      <c r="G16" s="103"/>
    </row>
    <row r="17" spans="1:6" s="100" customFormat="1" ht="21" customHeight="1">
      <c r="A17" s="198" t="s">
        <v>118</v>
      </c>
      <c r="B17" s="228">
        <v>260156.6</v>
      </c>
      <c r="C17" s="228">
        <v>262362.7</v>
      </c>
      <c r="D17" s="225">
        <v>1277184.8</v>
      </c>
      <c r="E17" s="229">
        <v>107.4</v>
      </c>
      <c r="F17" s="230">
        <v>105.3</v>
      </c>
    </row>
    <row r="18" spans="1:7" ht="21" customHeight="1">
      <c r="A18" s="198" t="s">
        <v>268</v>
      </c>
      <c r="B18" s="228">
        <v>2256.6</v>
      </c>
      <c r="C18" s="228">
        <v>2288.1</v>
      </c>
      <c r="D18" s="225">
        <v>11137.8</v>
      </c>
      <c r="E18" s="229">
        <v>111.3</v>
      </c>
      <c r="F18" s="230">
        <v>108.6</v>
      </c>
      <c r="G18" s="103"/>
    </row>
    <row r="19" spans="1:7" ht="21" customHeight="1">
      <c r="A19" s="104"/>
      <c r="G19" s="105"/>
    </row>
    <row r="20" spans="1:5" ht="21" customHeight="1">
      <c r="A20" s="104"/>
      <c r="D20" s="106"/>
      <c r="E20" s="106"/>
    </row>
    <row r="21" ht="21" customHeight="1">
      <c r="A21" s="104"/>
    </row>
    <row r="22" spans="1:6" ht="21" customHeight="1">
      <c r="A22" s="104"/>
      <c r="B22" s="107"/>
      <c r="C22" s="107"/>
      <c r="D22" s="107"/>
      <c r="E22" s="107"/>
      <c r="F22" s="108"/>
    </row>
    <row r="23" spans="1:6" ht="18.75" customHeight="1">
      <c r="A23" s="108"/>
      <c r="B23" s="107"/>
      <c r="C23" s="107"/>
      <c r="D23" s="107"/>
      <c r="E23" s="107"/>
      <c r="F23" s="108"/>
    </row>
  </sheetData>
  <sheetProtection/>
  <mergeCells count="1">
    <mergeCell ref="A1:F1"/>
  </mergeCells>
  <printOptions horizontalCentered="1"/>
  <pageMargins left="0.31496062992125984" right="0.11811023622047245"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36"/>
  <sheetViews>
    <sheetView zoomScalePageLayoutView="0" workbookViewId="0" topLeftCell="A18">
      <selection activeCell="A1" sqref="A1:F36"/>
    </sheetView>
  </sheetViews>
  <sheetFormatPr defaultColWidth="9.140625" defaultRowHeight="12.75"/>
  <cols>
    <col min="1" max="1" width="32.7109375" style="91" customWidth="1"/>
    <col min="2" max="2" width="14.57421875" style="103" customWidth="1"/>
    <col min="3" max="3" width="15.140625" style="103" customWidth="1"/>
    <col min="4" max="4" width="13.8515625" style="222" customWidth="1"/>
    <col min="5" max="5" width="14.00390625" style="222" customWidth="1"/>
    <col min="6" max="6" width="13.421875" style="222" customWidth="1"/>
    <col min="7" max="7" width="5.8515625" style="91" customWidth="1"/>
    <col min="8" max="16384" width="9.140625" style="91" customWidth="1"/>
  </cols>
  <sheetData>
    <row r="1" spans="1:6" ht="31.5" customHeight="1">
      <c r="A1" s="397" t="s">
        <v>331</v>
      </c>
      <c r="B1" s="397"/>
      <c r="C1" s="397"/>
      <c r="D1" s="397"/>
      <c r="E1" s="397"/>
      <c r="F1" s="397"/>
    </row>
    <row r="2" spans="1:6" ht="21" customHeight="1" thickBot="1">
      <c r="A2" s="92"/>
      <c r="B2" s="93"/>
      <c r="C2" s="93"/>
      <c r="D2" s="220"/>
      <c r="E2" s="220"/>
      <c r="F2" s="220"/>
    </row>
    <row r="3" spans="1:6" s="95" customFormat="1" ht="19.5" customHeight="1">
      <c r="A3" s="94"/>
      <c r="B3" s="199" t="s">
        <v>150</v>
      </c>
      <c r="C3" s="165" t="s">
        <v>150</v>
      </c>
      <c r="D3" s="283" t="s">
        <v>264</v>
      </c>
      <c r="E3" s="283" t="s">
        <v>264</v>
      </c>
      <c r="F3" s="283" t="s">
        <v>216</v>
      </c>
    </row>
    <row r="4" spans="1:6" s="95" customFormat="1" ht="19.5" customHeight="1">
      <c r="A4" s="94"/>
      <c r="B4" s="200" t="s">
        <v>214</v>
      </c>
      <c r="C4" s="200" t="s">
        <v>215</v>
      </c>
      <c r="D4" s="284" t="s">
        <v>308</v>
      </c>
      <c r="E4" s="284" t="s">
        <v>308</v>
      </c>
      <c r="F4" s="284" t="s">
        <v>308</v>
      </c>
    </row>
    <row r="5" spans="1:6" s="95" customFormat="1" ht="19.5" customHeight="1">
      <c r="A5" s="94"/>
      <c r="B5" s="167" t="s">
        <v>292</v>
      </c>
      <c r="C5" s="167" t="s">
        <v>292</v>
      </c>
      <c r="D5" s="167" t="s">
        <v>202</v>
      </c>
      <c r="E5" s="284" t="s">
        <v>255</v>
      </c>
      <c r="F5" s="284" t="s">
        <v>255</v>
      </c>
    </row>
    <row r="6" spans="1:6" s="95" customFormat="1" ht="19.5" customHeight="1">
      <c r="A6" s="94"/>
      <c r="B6" s="201">
        <v>2023</v>
      </c>
      <c r="C6" s="201">
        <v>2023</v>
      </c>
      <c r="D6" s="169" t="s">
        <v>302</v>
      </c>
      <c r="E6" s="285" t="s">
        <v>256</v>
      </c>
      <c r="F6" s="285" t="s">
        <v>256</v>
      </c>
    </row>
    <row r="7" spans="1:6" ht="14.25" customHeight="1">
      <c r="A7" s="97"/>
      <c r="B7" s="98"/>
      <c r="C7" s="98"/>
      <c r="D7" s="221"/>
      <c r="E7" s="221"/>
      <c r="F7" s="221"/>
    </row>
    <row r="8" spans="1:5" ht="19.5" customHeight="1">
      <c r="A8" s="202" t="s">
        <v>257</v>
      </c>
      <c r="B8" s="202"/>
      <c r="C8" s="110"/>
      <c r="D8" s="223"/>
      <c r="E8" s="223"/>
    </row>
    <row r="9" spans="1:6" ht="19.5" customHeight="1">
      <c r="A9" s="203" t="s">
        <v>258</v>
      </c>
      <c r="B9" s="232">
        <f>+B11+B12+B13+B14</f>
        <v>3585.2</v>
      </c>
      <c r="C9" s="232">
        <f>+C11+C12+C13+C14</f>
        <v>16756.1</v>
      </c>
      <c r="D9" s="233">
        <v>100.4</v>
      </c>
      <c r="E9" s="233">
        <v>131.5</v>
      </c>
      <c r="F9" s="234">
        <v>134.5</v>
      </c>
    </row>
    <row r="10" spans="1:6" ht="19.5" customHeight="1">
      <c r="A10" s="204" t="s">
        <v>259</v>
      </c>
      <c r="B10" s="235"/>
      <c r="C10" s="235"/>
      <c r="D10" s="236"/>
      <c r="E10" s="236"/>
      <c r="F10" s="237"/>
    </row>
    <row r="11" spans="1:6" ht="19.5" customHeight="1">
      <c r="A11" s="205" t="s">
        <v>113</v>
      </c>
      <c r="B11" s="235">
        <v>3347.1</v>
      </c>
      <c r="C11" s="235">
        <v>15839.6</v>
      </c>
      <c r="D11" s="236">
        <v>100.4</v>
      </c>
      <c r="E11" s="236">
        <v>125.1</v>
      </c>
      <c r="F11" s="237">
        <v>129.4</v>
      </c>
    </row>
    <row r="12" spans="1:6" ht="19.5" customHeight="1">
      <c r="A12" s="205" t="s">
        <v>114</v>
      </c>
      <c r="B12" s="235">
        <v>0</v>
      </c>
      <c r="C12" s="235">
        <v>0</v>
      </c>
      <c r="D12" s="235">
        <v>0</v>
      </c>
      <c r="E12" s="235">
        <v>0</v>
      </c>
      <c r="F12" s="235">
        <v>0</v>
      </c>
    </row>
    <row r="13" spans="1:6" ht="19.5" customHeight="1">
      <c r="A13" s="205" t="s">
        <v>115</v>
      </c>
      <c r="B13" s="235">
        <v>238.1</v>
      </c>
      <c r="C13" s="235">
        <v>916.5</v>
      </c>
      <c r="D13" s="236">
        <v>100.2</v>
      </c>
      <c r="E13" s="236">
        <v>467.5</v>
      </c>
      <c r="F13" s="237">
        <v>431.8</v>
      </c>
    </row>
    <row r="14" spans="1:6" ht="19.5" customHeight="1">
      <c r="A14" s="205" t="s">
        <v>260</v>
      </c>
      <c r="B14" s="235">
        <v>0</v>
      </c>
      <c r="C14" s="235">
        <v>0</v>
      </c>
      <c r="D14" s="235">
        <v>0</v>
      </c>
      <c r="E14" s="235">
        <v>0</v>
      </c>
      <c r="F14" s="235">
        <v>0</v>
      </c>
    </row>
    <row r="15" spans="1:6" ht="19.5" customHeight="1">
      <c r="A15" s="203" t="s">
        <v>269</v>
      </c>
      <c r="B15" s="232">
        <f>+B17+B18+B19+B20</f>
        <v>348527.4</v>
      </c>
      <c r="C15" s="232">
        <f>+C17+C18+C19+C20</f>
        <v>1630499.1</v>
      </c>
      <c r="D15" s="224">
        <v>100.5</v>
      </c>
      <c r="E15" s="233">
        <v>129.2</v>
      </c>
      <c r="F15" s="234">
        <v>132.8</v>
      </c>
    </row>
    <row r="16" spans="1:6" ht="19.5" customHeight="1">
      <c r="A16" s="204" t="s">
        <v>259</v>
      </c>
      <c r="B16" s="235"/>
      <c r="C16" s="235"/>
      <c r="D16" s="236"/>
      <c r="E16" s="236"/>
      <c r="F16" s="237"/>
    </row>
    <row r="17" spans="1:6" ht="19.5" customHeight="1">
      <c r="A17" s="205" t="s">
        <v>113</v>
      </c>
      <c r="B17" s="235">
        <v>346364.9</v>
      </c>
      <c r="C17" s="235">
        <v>1622104</v>
      </c>
      <c r="D17" s="236">
        <v>100.5</v>
      </c>
      <c r="E17" s="236">
        <v>128.6</v>
      </c>
      <c r="F17" s="237">
        <v>132.4</v>
      </c>
    </row>
    <row r="18" spans="1:6" ht="19.5" customHeight="1">
      <c r="A18" s="205" t="s">
        <v>114</v>
      </c>
      <c r="B18" s="238">
        <v>0</v>
      </c>
      <c r="C18" s="238">
        <v>0</v>
      </c>
      <c r="D18" s="238">
        <v>0</v>
      </c>
      <c r="E18" s="238">
        <v>0</v>
      </c>
      <c r="F18" s="238">
        <v>0</v>
      </c>
    </row>
    <row r="19" spans="1:6" s="109" customFormat="1" ht="19.5" customHeight="1">
      <c r="A19" s="205" t="s">
        <v>115</v>
      </c>
      <c r="B19" s="235">
        <v>2162.5</v>
      </c>
      <c r="C19" s="235">
        <v>8395.1</v>
      </c>
      <c r="D19" s="236">
        <v>100.2</v>
      </c>
      <c r="E19" s="236">
        <v>482.6</v>
      </c>
      <c r="F19" s="237">
        <v>441.7</v>
      </c>
    </row>
    <row r="20" spans="1:6" ht="19.5" customHeight="1">
      <c r="A20" s="205" t="s">
        <v>260</v>
      </c>
      <c r="B20" s="239">
        <v>0</v>
      </c>
      <c r="C20" s="239">
        <v>0</v>
      </c>
      <c r="D20" s="239">
        <v>0</v>
      </c>
      <c r="E20" s="239">
        <v>0</v>
      </c>
      <c r="F20" s="239">
        <v>0</v>
      </c>
    </row>
    <row r="21" spans="2:6" ht="19.5" customHeight="1">
      <c r="B21" s="239"/>
      <c r="C21" s="239"/>
      <c r="D21" s="236"/>
      <c r="E21" s="236"/>
      <c r="F21" s="237"/>
    </row>
    <row r="22" spans="1:6" ht="19.5" customHeight="1">
      <c r="A22" s="202" t="s">
        <v>261</v>
      </c>
      <c r="B22" s="240"/>
      <c r="C22" s="239"/>
      <c r="D22" s="236"/>
      <c r="E22" s="236"/>
      <c r="F22" s="237"/>
    </row>
    <row r="23" spans="1:6" ht="19.5" customHeight="1">
      <c r="A23" s="203" t="s">
        <v>262</v>
      </c>
      <c r="B23" s="232">
        <f>B25+B27</f>
        <v>2918.73</v>
      </c>
      <c r="C23" s="232">
        <f>C25+C27</f>
        <v>14009.2</v>
      </c>
      <c r="D23" s="224">
        <v>98.4</v>
      </c>
      <c r="E23" s="233">
        <v>112.5</v>
      </c>
      <c r="F23" s="234">
        <v>109.3</v>
      </c>
    </row>
    <row r="24" spans="1:6" ht="19.5" customHeight="1">
      <c r="A24" s="204" t="s">
        <v>259</v>
      </c>
      <c r="B24" s="239"/>
      <c r="C24" s="239"/>
      <c r="D24" s="236"/>
      <c r="E24" s="236"/>
      <c r="F24" s="237"/>
    </row>
    <row r="25" spans="1:6" ht="19.5" customHeight="1">
      <c r="A25" s="205" t="s">
        <v>113</v>
      </c>
      <c r="B25" s="239">
        <v>2909.6</v>
      </c>
      <c r="C25" s="239">
        <v>13964.6</v>
      </c>
      <c r="D25" s="236">
        <v>98.3</v>
      </c>
      <c r="E25" s="236">
        <v>112.3</v>
      </c>
      <c r="F25" s="237">
        <v>109.1</v>
      </c>
    </row>
    <row r="26" spans="1:6" ht="19.5" customHeight="1">
      <c r="A26" s="205" t="s">
        <v>114</v>
      </c>
      <c r="B26" s="239">
        <v>0</v>
      </c>
      <c r="C26" s="239">
        <v>0</v>
      </c>
      <c r="D26" s="239">
        <v>0</v>
      </c>
      <c r="E26" s="239">
        <v>0</v>
      </c>
      <c r="F26" s="239">
        <v>0</v>
      </c>
    </row>
    <row r="27" spans="1:6" ht="19.5" customHeight="1">
      <c r="A27" s="205" t="s">
        <v>115</v>
      </c>
      <c r="B27" s="239">
        <v>9.13</v>
      </c>
      <c r="C27" s="239">
        <v>44.6</v>
      </c>
      <c r="D27" s="236">
        <v>104</v>
      </c>
      <c r="E27" s="236">
        <v>230.1</v>
      </c>
      <c r="F27" s="237">
        <v>252.1</v>
      </c>
    </row>
    <row r="28" spans="1:6" ht="19.5" customHeight="1">
      <c r="A28" s="205" t="s">
        <v>260</v>
      </c>
      <c r="B28" s="219">
        <v>0</v>
      </c>
      <c r="C28" s="219">
        <v>0</v>
      </c>
      <c r="D28" s="219">
        <v>0</v>
      </c>
      <c r="E28" s="219">
        <v>0</v>
      </c>
      <c r="F28" s="219">
        <v>0</v>
      </c>
    </row>
    <row r="29" spans="1:6" ht="19.5" customHeight="1">
      <c r="A29" s="203" t="s">
        <v>270</v>
      </c>
      <c r="B29" s="232">
        <f>B31+B33</f>
        <v>411722.89999999997</v>
      </c>
      <c r="C29" s="232">
        <f>C31+C33</f>
        <v>1990014.7</v>
      </c>
      <c r="D29" s="224">
        <v>98.7</v>
      </c>
      <c r="E29" s="233">
        <v>111.7</v>
      </c>
      <c r="F29" s="234">
        <v>108.1</v>
      </c>
    </row>
    <row r="30" spans="1:6" ht="19.5" customHeight="1">
      <c r="A30" s="204" t="s">
        <v>259</v>
      </c>
      <c r="B30" s="239"/>
      <c r="C30" s="239"/>
      <c r="D30" s="236"/>
      <c r="E30" s="236"/>
      <c r="F30" s="237"/>
    </row>
    <row r="31" spans="1:6" ht="19.5" customHeight="1">
      <c r="A31" s="205" t="s">
        <v>113</v>
      </c>
      <c r="B31" s="239">
        <v>405031.8</v>
      </c>
      <c r="C31" s="239">
        <v>1957340.4</v>
      </c>
      <c r="D31" s="236">
        <v>98.6</v>
      </c>
      <c r="E31" s="236">
        <v>110.8</v>
      </c>
      <c r="F31" s="237">
        <v>107.1</v>
      </c>
    </row>
    <row r="32" spans="1:6" ht="19.5" customHeight="1">
      <c r="A32" s="205" t="s">
        <v>114</v>
      </c>
      <c r="B32" s="239">
        <v>0</v>
      </c>
      <c r="C32" s="239">
        <v>0</v>
      </c>
      <c r="D32" s="239">
        <v>0</v>
      </c>
      <c r="E32" s="239">
        <v>0</v>
      </c>
      <c r="F32" s="239">
        <v>0</v>
      </c>
    </row>
    <row r="33" spans="1:6" ht="19.5" customHeight="1">
      <c r="A33" s="205" t="s">
        <v>115</v>
      </c>
      <c r="B33" s="239">
        <v>6691.1</v>
      </c>
      <c r="C33" s="239">
        <v>32674.3</v>
      </c>
      <c r="D33" s="236">
        <v>102.9</v>
      </c>
      <c r="E33" s="236">
        <v>213.9</v>
      </c>
      <c r="F33" s="237">
        <v>241.2</v>
      </c>
    </row>
    <row r="34" spans="1:6" ht="19.5" customHeight="1">
      <c r="A34" s="205" t="s">
        <v>260</v>
      </c>
      <c r="B34" s="239">
        <v>0</v>
      </c>
      <c r="C34" s="239">
        <v>0</v>
      </c>
      <c r="D34" s="239">
        <v>0</v>
      </c>
      <c r="E34" s="239">
        <v>0</v>
      </c>
      <c r="F34" s="239">
        <v>0</v>
      </c>
    </row>
    <row r="35" spans="2:6" ht="19.5" customHeight="1">
      <c r="B35" s="239"/>
      <c r="C35" s="239"/>
      <c r="D35" s="237"/>
      <c r="E35" s="237"/>
      <c r="F35" s="237"/>
    </row>
    <row r="36" spans="1:7" ht="30" customHeight="1">
      <c r="A36" s="206" t="s">
        <v>263</v>
      </c>
      <c r="B36" s="228">
        <v>900</v>
      </c>
      <c r="C36" s="228">
        <v>4214.2</v>
      </c>
      <c r="D36" s="233">
        <v>115.8</v>
      </c>
      <c r="E36" s="233">
        <v>72.4</v>
      </c>
      <c r="F36" s="234">
        <v>71.6</v>
      </c>
      <c r="G36" s="241"/>
    </row>
    <row r="37" ht="19.5" customHeight="1"/>
    <row r="38" ht="19.5" customHeight="1"/>
  </sheetData>
  <sheetProtection/>
  <mergeCells count="1">
    <mergeCell ref="A1:F1"/>
  </mergeCells>
  <printOptions horizontalCentered="1"/>
  <pageMargins left="0.2362204724409449" right="0" top="0.5118110236220472" bottom="0.5118110236220472"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T25"/>
  <sheetViews>
    <sheetView zoomScalePageLayoutView="0" workbookViewId="0" topLeftCell="A1">
      <pane ySplit="4" topLeftCell="A18" activePane="bottomLeft" state="frozen"/>
      <selection pane="topLeft" activeCell="E15" sqref="E15"/>
      <selection pane="bottomLeft" activeCell="J1" sqref="J1:T16384"/>
    </sheetView>
  </sheetViews>
  <sheetFormatPr defaultColWidth="9.140625" defaultRowHeight="12.75"/>
  <cols>
    <col min="1" max="1" width="33.28125" style="91" customWidth="1"/>
    <col min="2" max="2" width="9.57421875" style="131" customWidth="1"/>
    <col min="3" max="5" width="11.00390625" style="91" bestFit="1" customWidth="1"/>
    <col min="6" max="6" width="9.7109375" style="91" customWidth="1"/>
    <col min="7" max="7" width="9.57421875" style="91" customWidth="1"/>
    <col min="8" max="8" width="7.8515625" style="91" customWidth="1"/>
    <col min="9" max="9" width="9.140625" style="91" customWidth="1"/>
    <col min="10" max="20" width="9.140625" style="91" hidden="1" customWidth="1"/>
    <col min="21" max="16384" width="9.140625" style="91" customWidth="1"/>
  </cols>
  <sheetData>
    <row r="1" spans="1:7" s="112" customFormat="1" ht="34.5" customHeight="1">
      <c r="A1" s="396" t="s">
        <v>335</v>
      </c>
      <c r="B1" s="396"/>
      <c r="C1" s="396"/>
      <c r="D1" s="396"/>
      <c r="E1" s="396"/>
      <c r="F1" s="396"/>
      <c r="G1" s="396"/>
    </row>
    <row r="2" spans="1:3" s="112" customFormat="1" ht="21" customHeight="1" thickBot="1">
      <c r="A2" s="113"/>
      <c r="B2" s="114"/>
      <c r="C2" s="111"/>
    </row>
    <row r="3" spans="1:7" s="115" customFormat="1" ht="49.5" customHeight="1">
      <c r="A3" s="398"/>
      <c r="B3" s="399" t="s">
        <v>41</v>
      </c>
      <c r="C3" s="399" t="s">
        <v>321</v>
      </c>
      <c r="D3" s="399" t="s">
        <v>332</v>
      </c>
      <c r="E3" s="401" t="s">
        <v>333</v>
      </c>
      <c r="F3" s="401"/>
      <c r="G3" s="399" t="s">
        <v>334</v>
      </c>
    </row>
    <row r="4" spans="1:7" s="115" customFormat="1" ht="56.25" customHeight="1">
      <c r="A4" s="398"/>
      <c r="B4" s="400"/>
      <c r="C4" s="400"/>
      <c r="D4" s="400"/>
      <c r="E4" s="96" t="s">
        <v>75</v>
      </c>
      <c r="F4" s="96" t="s">
        <v>76</v>
      </c>
      <c r="G4" s="400"/>
    </row>
    <row r="5" spans="1:18" s="115" customFormat="1" ht="30" customHeight="1">
      <c r="A5" s="116" t="s">
        <v>101</v>
      </c>
      <c r="B5" s="117"/>
      <c r="C5" s="118"/>
      <c r="D5" s="118"/>
      <c r="E5" s="118"/>
      <c r="F5" s="118"/>
      <c r="G5" s="118"/>
      <c r="J5" s="115" t="s">
        <v>384</v>
      </c>
      <c r="K5" s="115" t="s">
        <v>385</v>
      </c>
      <c r="L5" s="115" t="s">
        <v>386</v>
      </c>
      <c r="Q5" s="115" t="s">
        <v>382</v>
      </c>
      <c r="R5" s="115" t="s">
        <v>383</v>
      </c>
    </row>
    <row r="6" spans="1:20" s="115" customFormat="1" ht="21" customHeight="1">
      <c r="A6" s="119" t="s">
        <v>102</v>
      </c>
      <c r="B6" s="120" t="s">
        <v>43</v>
      </c>
      <c r="C6" s="121">
        <f>C7+C8</f>
        <v>9</v>
      </c>
      <c r="D6" s="121">
        <f>D7+D8</f>
        <v>52</v>
      </c>
      <c r="E6" s="86">
        <v>64.3</v>
      </c>
      <c r="F6" s="85">
        <v>64.3</v>
      </c>
      <c r="G6" s="85">
        <v>85.2</v>
      </c>
      <c r="H6" s="122"/>
      <c r="J6" s="115">
        <v>14</v>
      </c>
      <c r="K6" s="115">
        <v>14</v>
      </c>
      <c r="L6" s="115">
        <f>R6+S6</f>
        <v>61</v>
      </c>
      <c r="M6" s="365">
        <f>ROUND(C6/J6*100,1)</f>
        <v>64.3</v>
      </c>
      <c r="N6" s="365">
        <f>ROUND(C6/K6*100,1)</f>
        <v>64.3</v>
      </c>
      <c r="O6" s="365">
        <f>ROUND(D6/L6*100,1)</f>
        <v>85.2</v>
      </c>
      <c r="Q6" s="115">
        <v>17</v>
      </c>
      <c r="R6" s="115">
        <v>47</v>
      </c>
      <c r="S6" s="115">
        <v>14</v>
      </c>
      <c r="T6" s="115">
        <v>62</v>
      </c>
    </row>
    <row r="7" spans="1:20" ht="21" customHeight="1">
      <c r="A7" s="101" t="s">
        <v>113</v>
      </c>
      <c r="B7" s="123" t="s">
        <v>65</v>
      </c>
      <c r="C7" s="124">
        <v>9</v>
      </c>
      <c r="D7" s="124">
        <v>52</v>
      </c>
      <c r="E7" s="86">
        <v>64.3</v>
      </c>
      <c r="F7" s="85">
        <v>64.3</v>
      </c>
      <c r="G7" s="85">
        <v>88.1</v>
      </c>
      <c r="H7" s="122"/>
      <c r="J7" s="91">
        <v>14</v>
      </c>
      <c r="K7" s="91">
        <v>14</v>
      </c>
      <c r="L7" s="115">
        <f aca="true" t="shared" si="0" ref="L7:L20">R7+S7</f>
        <v>59</v>
      </c>
      <c r="M7" s="365">
        <f aca="true" t="shared" si="1" ref="M7:M21">ROUND(C7/J7*100,1)</f>
        <v>64.3</v>
      </c>
      <c r="N7" s="365">
        <f aca="true" t="shared" si="2" ref="N7:N20">ROUND(C7/K7*100,1)</f>
        <v>64.3</v>
      </c>
      <c r="O7" s="365">
        <f aca="true" t="shared" si="3" ref="O7:O21">ROUND(D7/L7*100,1)</f>
        <v>88.1</v>
      </c>
      <c r="Q7" s="91">
        <v>15</v>
      </c>
      <c r="R7" s="91">
        <v>45</v>
      </c>
      <c r="S7" s="91">
        <v>14</v>
      </c>
      <c r="T7" s="91">
        <v>60</v>
      </c>
    </row>
    <row r="8" spans="1:20" ht="21" customHeight="1">
      <c r="A8" s="101" t="s">
        <v>114</v>
      </c>
      <c r="B8" s="123" t="s">
        <v>65</v>
      </c>
      <c r="C8" s="124">
        <v>0</v>
      </c>
      <c r="D8" s="124">
        <v>0</v>
      </c>
      <c r="E8" s="125" t="s">
        <v>78</v>
      </c>
      <c r="F8" s="125" t="s">
        <v>78</v>
      </c>
      <c r="G8" s="125" t="s">
        <v>78</v>
      </c>
      <c r="H8" s="122"/>
      <c r="J8" s="91">
        <v>0</v>
      </c>
      <c r="K8" s="91">
        <v>0</v>
      </c>
      <c r="L8" s="115">
        <f t="shared" si="0"/>
        <v>2</v>
      </c>
      <c r="M8" s="125" t="s">
        <v>78</v>
      </c>
      <c r="N8" s="125" t="s">
        <v>78</v>
      </c>
      <c r="O8" s="125" t="s">
        <v>78</v>
      </c>
      <c r="Q8" s="91">
        <v>2</v>
      </c>
      <c r="R8" s="91">
        <v>2</v>
      </c>
      <c r="S8" s="91">
        <v>0</v>
      </c>
      <c r="T8" s="91">
        <v>2</v>
      </c>
    </row>
    <row r="9" spans="1:20" ht="21" customHeight="1">
      <c r="A9" s="101" t="s">
        <v>115</v>
      </c>
      <c r="B9" s="123" t="s">
        <v>65</v>
      </c>
      <c r="C9" s="103">
        <v>0</v>
      </c>
      <c r="D9" s="102">
        <v>0</v>
      </c>
      <c r="E9" s="125" t="s">
        <v>78</v>
      </c>
      <c r="F9" s="125" t="s">
        <v>78</v>
      </c>
      <c r="G9" s="125" t="s">
        <v>78</v>
      </c>
      <c r="H9" s="122"/>
      <c r="J9" s="91">
        <v>0</v>
      </c>
      <c r="K9" s="91">
        <v>0</v>
      </c>
      <c r="L9" s="115">
        <f t="shared" si="0"/>
        <v>0</v>
      </c>
      <c r="M9" s="125" t="s">
        <v>78</v>
      </c>
      <c r="N9" s="125" t="s">
        <v>78</v>
      </c>
      <c r="O9" s="125" t="s">
        <v>78</v>
      </c>
      <c r="Q9" s="91">
        <v>0</v>
      </c>
      <c r="R9" s="91">
        <v>0</v>
      </c>
      <c r="S9" s="91">
        <v>0</v>
      </c>
      <c r="T9" s="91">
        <v>0</v>
      </c>
    </row>
    <row r="10" spans="1:20" s="115" customFormat="1" ht="21" customHeight="1">
      <c r="A10" s="119" t="s">
        <v>103</v>
      </c>
      <c r="B10" s="120" t="s">
        <v>43</v>
      </c>
      <c r="C10" s="126">
        <f>C11+C12+C13</f>
        <v>5</v>
      </c>
      <c r="D10" s="126">
        <f>D11+D12+D13</f>
        <v>36</v>
      </c>
      <c r="E10" s="86">
        <v>62.5</v>
      </c>
      <c r="F10" s="85">
        <v>38.5</v>
      </c>
      <c r="G10" s="85">
        <v>64.3</v>
      </c>
      <c r="H10" s="122"/>
      <c r="J10" s="115">
        <v>8</v>
      </c>
      <c r="K10" s="115">
        <v>13</v>
      </c>
      <c r="L10" s="115">
        <f t="shared" si="0"/>
        <v>56</v>
      </c>
      <c r="M10" s="365">
        <f t="shared" si="1"/>
        <v>62.5</v>
      </c>
      <c r="N10" s="365">
        <f t="shared" si="2"/>
        <v>38.5</v>
      </c>
      <c r="O10" s="365">
        <f t="shared" si="3"/>
        <v>64.3</v>
      </c>
      <c r="Q10" s="115">
        <v>16</v>
      </c>
      <c r="R10" s="115">
        <v>43</v>
      </c>
      <c r="S10" s="115">
        <v>13</v>
      </c>
      <c r="T10" s="115">
        <v>58</v>
      </c>
    </row>
    <row r="11" spans="1:20" ht="21" customHeight="1">
      <c r="A11" s="101" t="s">
        <v>113</v>
      </c>
      <c r="B11" s="123" t="s">
        <v>65</v>
      </c>
      <c r="C11" s="124">
        <v>5</v>
      </c>
      <c r="D11" s="124">
        <v>36</v>
      </c>
      <c r="E11" s="86">
        <v>62.5</v>
      </c>
      <c r="F11" s="85">
        <v>38.5</v>
      </c>
      <c r="G11" s="85">
        <v>66.7</v>
      </c>
      <c r="H11" s="122"/>
      <c r="J11" s="91">
        <v>8</v>
      </c>
      <c r="K11" s="91">
        <v>13</v>
      </c>
      <c r="L11" s="115">
        <f t="shared" si="0"/>
        <v>54</v>
      </c>
      <c r="M11" s="365">
        <f t="shared" si="1"/>
        <v>62.5</v>
      </c>
      <c r="N11" s="365">
        <f t="shared" si="2"/>
        <v>38.5</v>
      </c>
      <c r="O11" s="365">
        <f t="shared" si="3"/>
        <v>66.7</v>
      </c>
      <c r="Q11" s="91">
        <v>14</v>
      </c>
      <c r="R11" s="91">
        <v>41</v>
      </c>
      <c r="S11" s="91">
        <v>13</v>
      </c>
      <c r="T11" s="91">
        <v>56</v>
      </c>
    </row>
    <row r="12" spans="1:20" ht="21" customHeight="1">
      <c r="A12" s="101" t="s">
        <v>114</v>
      </c>
      <c r="B12" s="123" t="s">
        <v>65</v>
      </c>
      <c r="C12" s="124">
        <v>0</v>
      </c>
      <c r="D12" s="124">
        <v>0</v>
      </c>
      <c r="E12" s="125" t="s">
        <v>78</v>
      </c>
      <c r="F12" s="125" t="s">
        <v>78</v>
      </c>
      <c r="G12" s="125" t="s">
        <v>78</v>
      </c>
      <c r="H12" s="122"/>
      <c r="J12" s="91">
        <v>0</v>
      </c>
      <c r="K12" s="91">
        <v>0</v>
      </c>
      <c r="L12" s="115">
        <f t="shared" si="0"/>
        <v>2</v>
      </c>
      <c r="M12" s="125" t="s">
        <v>78</v>
      </c>
      <c r="N12" s="125" t="s">
        <v>78</v>
      </c>
      <c r="O12" s="365">
        <f t="shared" si="3"/>
        <v>0</v>
      </c>
      <c r="Q12" s="91">
        <v>2</v>
      </c>
      <c r="R12" s="91">
        <v>2</v>
      </c>
      <c r="S12" s="91">
        <v>0</v>
      </c>
      <c r="T12" s="91">
        <v>2</v>
      </c>
    </row>
    <row r="13" spans="1:20" ht="21" customHeight="1">
      <c r="A13" s="101" t="s">
        <v>115</v>
      </c>
      <c r="B13" s="123" t="s">
        <v>65</v>
      </c>
      <c r="C13" s="103">
        <v>0</v>
      </c>
      <c r="D13" s="102">
        <v>0</v>
      </c>
      <c r="E13" s="125" t="s">
        <v>78</v>
      </c>
      <c r="F13" s="125" t="s">
        <v>78</v>
      </c>
      <c r="G13" s="125" t="s">
        <v>78</v>
      </c>
      <c r="H13" s="122"/>
      <c r="J13" s="91">
        <v>0</v>
      </c>
      <c r="K13" s="91">
        <v>0</v>
      </c>
      <c r="L13" s="115">
        <f t="shared" si="0"/>
        <v>0</v>
      </c>
      <c r="M13" s="125" t="s">
        <v>78</v>
      </c>
      <c r="N13" s="125" t="s">
        <v>78</v>
      </c>
      <c r="O13" s="125" t="s">
        <v>78</v>
      </c>
      <c r="Q13" s="91">
        <v>0</v>
      </c>
      <c r="R13" s="91">
        <v>0</v>
      </c>
      <c r="S13" s="91">
        <v>0</v>
      </c>
      <c r="T13" s="91">
        <v>0</v>
      </c>
    </row>
    <row r="14" spans="1:20" s="115" customFormat="1" ht="21" customHeight="1">
      <c r="A14" s="119" t="s">
        <v>104</v>
      </c>
      <c r="B14" s="120" t="s">
        <v>43</v>
      </c>
      <c r="C14" s="126">
        <f>C15+C16+C17</f>
        <v>8</v>
      </c>
      <c r="D14" s="126">
        <f>D15+D16+D17</f>
        <v>40</v>
      </c>
      <c r="E14" s="86">
        <v>61.5</v>
      </c>
      <c r="F14" s="85">
        <v>114.3</v>
      </c>
      <c r="G14" s="85">
        <v>160</v>
      </c>
      <c r="H14" s="122"/>
      <c r="J14" s="115">
        <v>13</v>
      </c>
      <c r="K14" s="115">
        <v>7</v>
      </c>
      <c r="L14" s="115">
        <f t="shared" si="0"/>
        <v>25</v>
      </c>
      <c r="M14" s="365">
        <f t="shared" si="1"/>
        <v>61.5</v>
      </c>
      <c r="N14" s="365">
        <f t="shared" si="2"/>
        <v>114.3</v>
      </c>
      <c r="O14" s="365">
        <f t="shared" si="3"/>
        <v>160</v>
      </c>
      <c r="Q14" s="115">
        <v>7</v>
      </c>
      <c r="R14" s="115">
        <v>18</v>
      </c>
      <c r="S14" s="115">
        <v>7</v>
      </c>
      <c r="T14" s="115">
        <v>40</v>
      </c>
    </row>
    <row r="15" spans="1:20" ht="21" customHeight="1">
      <c r="A15" s="101" t="s">
        <v>113</v>
      </c>
      <c r="B15" s="123" t="s">
        <v>65</v>
      </c>
      <c r="C15" s="124">
        <v>8</v>
      </c>
      <c r="D15" s="124">
        <v>40</v>
      </c>
      <c r="E15" s="86">
        <v>61.5</v>
      </c>
      <c r="F15" s="85">
        <v>114.3</v>
      </c>
      <c r="G15" s="85">
        <v>160</v>
      </c>
      <c r="H15" s="122"/>
      <c r="J15" s="91">
        <v>13</v>
      </c>
      <c r="K15" s="91">
        <v>7</v>
      </c>
      <c r="L15" s="115">
        <f t="shared" si="0"/>
        <v>25</v>
      </c>
      <c r="M15" s="365">
        <f t="shared" si="1"/>
        <v>61.5</v>
      </c>
      <c r="N15" s="365">
        <f t="shared" si="2"/>
        <v>114.3</v>
      </c>
      <c r="O15" s="365">
        <f t="shared" si="3"/>
        <v>160</v>
      </c>
      <c r="Q15" s="91">
        <v>7</v>
      </c>
      <c r="R15" s="91">
        <v>18</v>
      </c>
      <c r="S15" s="91">
        <v>7</v>
      </c>
      <c r="T15" s="91">
        <v>40</v>
      </c>
    </row>
    <row r="16" spans="1:20" ht="21" customHeight="1">
      <c r="A16" s="101" t="s">
        <v>114</v>
      </c>
      <c r="B16" s="123" t="s">
        <v>65</v>
      </c>
      <c r="C16" s="102">
        <v>0</v>
      </c>
      <c r="D16" s="102">
        <v>0</v>
      </c>
      <c r="E16" s="125" t="s">
        <v>78</v>
      </c>
      <c r="F16" s="125" t="s">
        <v>78</v>
      </c>
      <c r="G16" s="125" t="s">
        <v>78</v>
      </c>
      <c r="H16" s="122"/>
      <c r="J16" s="91">
        <v>0</v>
      </c>
      <c r="K16" s="91">
        <v>0</v>
      </c>
      <c r="L16" s="115">
        <f t="shared" si="0"/>
        <v>0</v>
      </c>
      <c r="M16" s="125" t="s">
        <v>78</v>
      </c>
      <c r="N16" s="125" t="s">
        <v>78</v>
      </c>
      <c r="O16" s="125" t="s">
        <v>78</v>
      </c>
      <c r="Q16" s="91">
        <v>0</v>
      </c>
      <c r="R16" s="91">
        <v>0</v>
      </c>
      <c r="S16" s="91">
        <v>0</v>
      </c>
      <c r="T16" s="91">
        <v>0</v>
      </c>
    </row>
    <row r="17" spans="1:20" ht="21" customHeight="1">
      <c r="A17" s="101" t="s">
        <v>115</v>
      </c>
      <c r="B17" s="123" t="s">
        <v>65</v>
      </c>
      <c r="C17" s="103">
        <v>0</v>
      </c>
      <c r="D17" s="102">
        <v>0</v>
      </c>
      <c r="E17" s="125" t="s">
        <v>78</v>
      </c>
      <c r="F17" s="125" t="s">
        <v>78</v>
      </c>
      <c r="G17" s="125" t="s">
        <v>78</v>
      </c>
      <c r="H17" s="122"/>
      <c r="J17" s="91">
        <v>0</v>
      </c>
      <c r="K17" s="91">
        <v>0</v>
      </c>
      <c r="L17" s="115">
        <f t="shared" si="0"/>
        <v>0</v>
      </c>
      <c r="M17" s="125" t="s">
        <v>78</v>
      </c>
      <c r="N17" s="125" t="s">
        <v>78</v>
      </c>
      <c r="O17" s="125" t="s">
        <v>78</v>
      </c>
      <c r="Q17" s="91">
        <v>0</v>
      </c>
      <c r="R17" s="91">
        <v>0</v>
      </c>
      <c r="S17" s="91">
        <v>0</v>
      </c>
      <c r="T17" s="91">
        <v>0</v>
      </c>
    </row>
    <row r="18" spans="1:15" s="129" customFormat="1" ht="23.25" customHeight="1">
      <c r="A18" s="116" t="s">
        <v>286</v>
      </c>
      <c r="B18" s="117"/>
      <c r="C18" s="127"/>
      <c r="D18" s="128"/>
      <c r="E18" s="86"/>
      <c r="F18" s="86"/>
      <c r="G18" s="85"/>
      <c r="H18" s="130"/>
      <c r="L18" s="115">
        <f t="shared" si="0"/>
        <v>0</v>
      </c>
      <c r="M18" s="115"/>
      <c r="N18" s="115"/>
      <c r="O18" s="115"/>
    </row>
    <row r="19" spans="1:20" ht="21" customHeight="1">
      <c r="A19" s="119" t="s">
        <v>106</v>
      </c>
      <c r="B19" s="120" t="s">
        <v>42</v>
      </c>
      <c r="C19" s="126">
        <v>4</v>
      </c>
      <c r="D19" s="126">
        <v>27</v>
      </c>
      <c r="E19" s="86">
        <v>57.1</v>
      </c>
      <c r="F19" s="86">
        <v>50</v>
      </c>
      <c r="G19" s="85">
        <v>93.1</v>
      </c>
      <c r="H19" s="130"/>
      <c r="J19" s="91">
        <v>7</v>
      </c>
      <c r="K19" s="109">
        <v>8</v>
      </c>
      <c r="L19" s="115">
        <f t="shared" si="0"/>
        <v>29</v>
      </c>
      <c r="M19" s="365">
        <f t="shared" si="1"/>
        <v>57.1</v>
      </c>
      <c r="N19" s="365">
        <f t="shared" si="2"/>
        <v>50</v>
      </c>
      <c r="O19" s="365">
        <f t="shared" si="3"/>
        <v>93.1</v>
      </c>
      <c r="Q19" s="91">
        <v>3</v>
      </c>
      <c r="R19" s="91">
        <v>21</v>
      </c>
      <c r="S19" s="91">
        <v>8</v>
      </c>
      <c r="T19" s="91">
        <v>29</v>
      </c>
    </row>
    <row r="20" spans="1:20" ht="19.5" customHeight="1">
      <c r="A20" s="119" t="s">
        <v>107</v>
      </c>
      <c r="B20" s="131" t="s">
        <v>65</v>
      </c>
      <c r="C20" s="126">
        <v>3</v>
      </c>
      <c r="D20" s="126">
        <v>25</v>
      </c>
      <c r="E20" s="86">
        <v>42.9</v>
      </c>
      <c r="F20" s="86">
        <v>27.3</v>
      </c>
      <c r="G20" s="85">
        <v>71.4</v>
      </c>
      <c r="H20" s="130"/>
      <c r="J20" s="91">
        <v>7</v>
      </c>
      <c r="K20" s="109">
        <v>11</v>
      </c>
      <c r="L20" s="115">
        <f t="shared" si="0"/>
        <v>35</v>
      </c>
      <c r="M20" s="365">
        <f t="shared" si="1"/>
        <v>42.9</v>
      </c>
      <c r="N20" s="365">
        <f t="shared" si="2"/>
        <v>27.3</v>
      </c>
      <c r="O20" s="365">
        <f t="shared" si="3"/>
        <v>71.4</v>
      </c>
      <c r="Q20" s="91">
        <v>2</v>
      </c>
      <c r="R20" s="91">
        <v>24</v>
      </c>
      <c r="S20" s="91">
        <v>11</v>
      </c>
      <c r="T20" s="91">
        <v>35</v>
      </c>
    </row>
    <row r="21" spans="1:20" ht="19.5" customHeight="1">
      <c r="A21" s="119" t="s">
        <v>108</v>
      </c>
      <c r="B21" s="109" t="s">
        <v>105</v>
      </c>
      <c r="C21" s="86">
        <v>261.5</v>
      </c>
      <c r="D21" s="86">
        <v>501.2</v>
      </c>
      <c r="E21" s="239">
        <v>186.8</v>
      </c>
      <c r="F21" s="86">
        <v>416.4</v>
      </c>
      <c r="G21" s="85">
        <v>125.9</v>
      </c>
      <c r="H21" s="132"/>
      <c r="J21" s="91">
        <v>140</v>
      </c>
      <c r="K21" s="109">
        <v>62.8</v>
      </c>
      <c r="L21" s="365">
        <f>R21+S21</f>
        <v>398</v>
      </c>
      <c r="M21" s="365">
        <f t="shared" si="1"/>
        <v>186.8</v>
      </c>
      <c r="N21" s="365">
        <f>ROUND(C21/K21*100,1)</f>
        <v>416.4</v>
      </c>
      <c r="O21" s="365">
        <f t="shared" si="3"/>
        <v>125.9</v>
      </c>
      <c r="Q21" s="91">
        <v>0</v>
      </c>
      <c r="R21" s="91">
        <v>335.2</v>
      </c>
      <c r="S21" s="91">
        <v>62.8</v>
      </c>
      <c r="T21" s="91">
        <v>397.8</v>
      </c>
    </row>
    <row r="22" spans="1:8" ht="19.5" customHeight="1">
      <c r="A22" s="119"/>
      <c r="B22" s="133"/>
      <c r="C22" s="108"/>
      <c r="D22" s="107"/>
      <c r="E22" s="108"/>
      <c r="F22" s="108"/>
      <c r="G22" s="108"/>
      <c r="H22" s="134"/>
    </row>
    <row r="23" spans="1:7" s="109" customFormat="1" ht="21" customHeight="1">
      <c r="A23" s="148" t="s">
        <v>187</v>
      </c>
      <c r="B23" s="149"/>
      <c r="C23" s="149"/>
      <c r="D23" s="149"/>
      <c r="E23" s="149"/>
      <c r="F23" s="149"/>
      <c r="G23" s="149"/>
    </row>
    <row r="24" spans="1:5" s="109" customFormat="1" ht="21" customHeight="1">
      <c r="A24" s="155" t="s">
        <v>336</v>
      </c>
      <c r="B24" s="133"/>
      <c r="C24" s="133"/>
      <c r="D24" s="133"/>
      <c r="E24" s="133"/>
    </row>
    <row r="25" s="109" customFormat="1" ht="21" customHeight="1">
      <c r="A25" s="156" t="s">
        <v>337</v>
      </c>
    </row>
    <row r="26" s="109" customFormat="1" ht="21" customHeight="1"/>
    <row r="27" s="109" customFormat="1" ht="21" customHeight="1"/>
    <row r="28" s="109" customFormat="1" ht="21" customHeight="1"/>
    <row r="29" s="109" customFormat="1" ht="21" customHeight="1"/>
    <row r="30" s="109" customFormat="1" ht="21" customHeight="1"/>
  </sheetData>
  <sheetProtection/>
  <mergeCells count="7">
    <mergeCell ref="A1:G1"/>
    <mergeCell ref="A3:A4"/>
    <mergeCell ref="B3:B4"/>
    <mergeCell ref="C3:C4"/>
    <mergeCell ref="D3:D4"/>
    <mergeCell ref="E3:F3"/>
    <mergeCell ref="G3:G4"/>
  </mergeCells>
  <printOptions horizontalCentered="1"/>
  <pageMargins left="0.75" right="0.3" top="0.5" bottom="0.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0"/>
  <sheetViews>
    <sheetView zoomScalePageLayoutView="0" workbookViewId="0" topLeftCell="A2">
      <selection activeCell="A1" sqref="A1:D20"/>
    </sheetView>
  </sheetViews>
  <sheetFormatPr defaultColWidth="9.140625" defaultRowHeight="12.75"/>
  <cols>
    <col min="1" max="1" width="38.140625" style="20" customWidth="1"/>
    <col min="2" max="3" width="15.8515625" style="20" customWidth="1"/>
    <col min="4" max="4" width="18.140625" style="20" customWidth="1"/>
    <col min="5" max="16384" width="9.140625" style="20" customWidth="1"/>
  </cols>
  <sheetData>
    <row r="1" spans="1:4" s="348" customFormat="1" ht="39.75" customHeight="1">
      <c r="A1" s="368" t="s">
        <v>387</v>
      </c>
      <c r="B1" s="368"/>
      <c r="C1" s="368"/>
      <c r="D1" s="368"/>
    </row>
    <row r="2" spans="1:4" ht="21" customHeight="1" thickBot="1">
      <c r="A2" s="87"/>
      <c r="B2" s="87"/>
      <c r="C2" s="88"/>
      <c r="D2" s="89"/>
    </row>
    <row r="3" spans="1:4" ht="19.5" customHeight="1">
      <c r="A3" s="349"/>
      <c r="B3" s="350" t="s">
        <v>3</v>
      </c>
      <c r="C3" s="350" t="s">
        <v>3</v>
      </c>
      <c r="D3" s="350" t="s">
        <v>144</v>
      </c>
    </row>
    <row r="4" spans="1:4" ht="19.5" customHeight="1">
      <c r="A4" s="349"/>
      <c r="B4" s="351" t="s">
        <v>145</v>
      </c>
      <c r="C4" s="351" t="s">
        <v>148</v>
      </c>
      <c r="D4" s="351" t="s">
        <v>147</v>
      </c>
    </row>
    <row r="5" spans="1:4" s="90" customFormat="1" ht="19.5" customHeight="1">
      <c r="A5" s="352"/>
      <c r="B5" s="19" t="s">
        <v>146</v>
      </c>
      <c r="C5" s="19"/>
      <c r="D5" s="19" t="s">
        <v>149</v>
      </c>
    </row>
    <row r="6" spans="1:4" ht="24.75" customHeight="1">
      <c r="A6" s="353" t="s">
        <v>278</v>
      </c>
      <c r="B6" s="354"/>
      <c r="C6" s="354"/>
      <c r="D6" s="354"/>
    </row>
    <row r="7" spans="1:4" ht="19.5" customHeight="1">
      <c r="A7" s="353" t="s">
        <v>279</v>
      </c>
      <c r="B7" s="354"/>
      <c r="C7" s="354"/>
      <c r="D7" s="354"/>
    </row>
    <row r="8" spans="1:4" ht="19.5" customHeight="1">
      <c r="A8" s="355" t="s">
        <v>293</v>
      </c>
      <c r="B8" s="356">
        <v>47603.6</v>
      </c>
      <c r="C8" s="356">
        <v>46881.6</v>
      </c>
      <c r="D8" s="356">
        <f>ROUND(C8/B8*100,1)</f>
        <v>98.5</v>
      </c>
    </row>
    <row r="9" spans="1:7" ht="19.5" customHeight="1">
      <c r="A9" s="355" t="s">
        <v>280</v>
      </c>
      <c r="B9" s="356">
        <v>20800</v>
      </c>
      <c r="C9" s="356">
        <v>22300</v>
      </c>
      <c r="D9" s="356">
        <f>ROUND(C9/B9*100,1)</f>
        <v>107.2</v>
      </c>
      <c r="E9" s="357"/>
      <c r="G9" s="27"/>
    </row>
    <row r="10" spans="1:7" ht="19.5" customHeight="1">
      <c r="A10" s="162" t="s">
        <v>281</v>
      </c>
      <c r="B10" s="163"/>
      <c r="C10" s="163"/>
      <c r="D10" s="356"/>
      <c r="G10" s="27"/>
    </row>
    <row r="11" spans="1:7" ht="19.5" customHeight="1">
      <c r="A11" s="162" t="s">
        <v>294</v>
      </c>
      <c r="B11" s="163"/>
      <c r="C11" s="163"/>
      <c r="D11" s="356"/>
      <c r="G11" s="27"/>
    </row>
    <row r="12" spans="1:7" ht="19.5" customHeight="1">
      <c r="A12" s="28" t="s">
        <v>218</v>
      </c>
      <c r="B12" s="356">
        <f>'2. Vụ đông xuân'!C15</f>
        <v>2212.1</v>
      </c>
      <c r="C12" s="356">
        <f>'2. Vụ đông xuân'!D15</f>
        <v>2319.2</v>
      </c>
      <c r="D12" s="356">
        <f>ROUND(C12/B12*100,1)</f>
        <v>104.8</v>
      </c>
      <c r="G12" s="27"/>
    </row>
    <row r="13" spans="1:7" ht="19.5" customHeight="1">
      <c r="A13" s="28" t="s">
        <v>219</v>
      </c>
      <c r="B13" s="356">
        <f>'2. Vụ đông xuân'!C47</f>
        <v>8258.2</v>
      </c>
      <c r="C13" s="356">
        <f>'2. Vụ đông xuân'!D47</f>
        <v>8520.8</v>
      </c>
      <c r="D13" s="356">
        <f>ROUND(C13/B13*100,1)</f>
        <v>103.2</v>
      </c>
      <c r="G13" s="27"/>
    </row>
    <row r="14" spans="1:7" ht="19.5" customHeight="1">
      <c r="A14" s="28" t="s">
        <v>220</v>
      </c>
      <c r="B14" s="356">
        <f>'2. Vụ đông xuân'!C55</f>
        <v>5778</v>
      </c>
      <c r="C14" s="356">
        <f>'2. Vụ đông xuân'!D55</f>
        <v>5696.9</v>
      </c>
      <c r="D14" s="356">
        <f>ROUND(C14/B14*100,1)</f>
        <v>98.6</v>
      </c>
      <c r="G14" s="27"/>
    </row>
    <row r="15" spans="1:7" ht="19.5" customHeight="1">
      <c r="A15" s="28" t="s">
        <v>221</v>
      </c>
      <c r="B15" s="356">
        <f>'2. Vụ đông xuân'!C59</f>
        <v>1150.6</v>
      </c>
      <c r="C15" s="356">
        <f>'2. Vụ đông xuân'!D59</f>
        <v>1150.1</v>
      </c>
      <c r="D15" s="356">
        <f>ROUND(C15/B15*100,1)</f>
        <v>100</v>
      </c>
      <c r="G15" s="27"/>
    </row>
    <row r="16" spans="1:4" ht="19.5" customHeight="1">
      <c r="A16" s="162" t="s">
        <v>295</v>
      </c>
      <c r="D16" s="356"/>
    </row>
    <row r="17" spans="1:4" ht="20.25" customHeight="1">
      <c r="A17" s="28" t="s">
        <v>218</v>
      </c>
      <c r="B17" s="356">
        <f>3736.1-B12</f>
        <v>1524</v>
      </c>
      <c r="C17" s="356">
        <f>4372.2-C12</f>
        <v>2053</v>
      </c>
      <c r="D17" s="356">
        <f>ROUND(C17/B17*100,1)</f>
        <v>134.7</v>
      </c>
    </row>
    <row r="18" spans="1:4" ht="20.25" customHeight="1">
      <c r="A18" s="28" t="s">
        <v>219</v>
      </c>
      <c r="B18" s="356">
        <f>9230.2-B13</f>
        <v>972</v>
      </c>
      <c r="C18" s="356">
        <f>9679.9-C13</f>
        <v>1159.1000000000004</v>
      </c>
      <c r="D18" s="356">
        <f>ROUND(C18/B18*100,1)</f>
        <v>119.2</v>
      </c>
    </row>
    <row r="19" spans="1:4" ht="20.25" customHeight="1">
      <c r="A19" s="28" t="s">
        <v>220</v>
      </c>
      <c r="B19" s="356">
        <f>8220-B14</f>
        <v>2442</v>
      </c>
      <c r="C19" s="356">
        <f>8962.7-C14</f>
        <v>3265.800000000001</v>
      </c>
      <c r="D19" s="356">
        <f>ROUND(C19/B19*100,1)</f>
        <v>133.7</v>
      </c>
    </row>
    <row r="20" spans="1:4" ht="20.25" customHeight="1">
      <c r="A20" s="28" t="s">
        <v>221</v>
      </c>
      <c r="B20" s="356">
        <f>1559.6-B15</f>
        <v>409</v>
      </c>
      <c r="C20" s="356">
        <f>1302.1-C15</f>
        <v>152</v>
      </c>
      <c r="D20" s="356">
        <f>ROUND(C20/B20*100,1)</f>
        <v>37.2</v>
      </c>
    </row>
  </sheetData>
  <sheetProtection/>
  <mergeCells count="1">
    <mergeCell ref="A1:D1"/>
  </mergeCells>
  <printOptions horizontalCentered="1"/>
  <pageMargins left="0.52" right="0.31496062992125984"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62"/>
  <sheetViews>
    <sheetView zoomScalePageLayoutView="0" workbookViewId="0" topLeftCell="A50">
      <selection activeCell="A35" sqref="A35:E61"/>
    </sheetView>
  </sheetViews>
  <sheetFormatPr defaultColWidth="9.140625" defaultRowHeight="12.75"/>
  <cols>
    <col min="1" max="1" width="6.00390625" style="264" customWidth="1"/>
    <col min="2" max="2" width="36.00390625" style="264" customWidth="1"/>
    <col min="3" max="4" width="16.421875" style="264" customWidth="1"/>
    <col min="5" max="5" width="17.8515625" style="290" customWidth="1"/>
    <col min="6" max="16384" width="9.140625" style="264" customWidth="1"/>
  </cols>
  <sheetData>
    <row r="1" spans="1:5" ht="39.75" customHeight="1">
      <c r="A1" s="369" t="s">
        <v>297</v>
      </c>
      <c r="B1" s="369"/>
      <c r="C1" s="369"/>
      <c r="D1" s="369"/>
      <c r="E1" s="369"/>
    </row>
    <row r="2" spans="1:5" ht="19.5" customHeight="1" thickBot="1">
      <c r="A2" s="253"/>
      <c r="B2" s="268"/>
      <c r="C2" s="268"/>
      <c r="D2" s="268"/>
      <c r="E2" s="287"/>
    </row>
    <row r="3" spans="1:5" ht="79.5" customHeight="1">
      <c r="A3" s="157"/>
      <c r="B3" s="251"/>
      <c r="C3" s="158" t="s">
        <v>298</v>
      </c>
      <c r="D3" s="158" t="s">
        <v>299</v>
      </c>
      <c r="E3" s="158" t="s">
        <v>388</v>
      </c>
    </row>
    <row r="4" spans="1:5" ht="19.5" customHeight="1">
      <c r="A4" s="252"/>
      <c r="B4" s="253"/>
      <c r="C4" s="254"/>
      <c r="D4" s="254"/>
      <c r="E4" s="254"/>
    </row>
    <row r="5" spans="1:5" ht="19.5" customHeight="1">
      <c r="A5" s="252" t="s">
        <v>203</v>
      </c>
      <c r="B5" s="253"/>
      <c r="C5" s="255">
        <v>78255.1</v>
      </c>
      <c r="D5" s="255">
        <v>77919.9</v>
      </c>
      <c r="E5" s="256">
        <f>D5/C5*100</f>
        <v>99.57165731051393</v>
      </c>
    </row>
    <row r="6" spans="1:5" ht="19.5" customHeight="1">
      <c r="A6" s="252" t="s">
        <v>204</v>
      </c>
      <c r="B6" s="257"/>
      <c r="C6" s="255">
        <f>C13+C17</f>
        <v>346373.19999999995</v>
      </c>
      <c r="D6" s="255">
        <f>D13+D17</f>
        <v>351708.2</v>
      </c>
      <c r="E6" s="256">
        <f aca="true" t="shared" si="0" ref="E6:E33">D6/C6*100</f>
        <v>101.54024618532844</v>
      </c>
    </row>
    <row r="7" spans="1:5" ht="19.5" customHeight="1">
      <c r="A7" s="258"/>
      <c r="B7" s="259"/>
      <c r="C7" s="260"/>
      <c r="D7" s="260"/>
      <c r="E7" s="261"/>
    </row>
    <row r="8" spans="1:5" ht="19.5" customHeight="1">
      <c r="A8" s="252" t="s">
        <v>205</v>
      </c>
      <c r="B8" s="253"/>
      <c r="C8" s="260"/>
      <c r="D8" s="260"/>
      <c r="E8" s="261"/>
    </row>
    <row r="9" spans="1:5" ht="19.5" customHeight="1">
      <c r="A9" s="262" t="s">
        <v>206</v>
      </c>
      <c r="B9" s="258"/>
      <c r="C9" s="260"/>
      <c r="D9" s="260"/>
      <c r="E9" s="261"/>
    </row>
    <row r="10" spans="1:5" ht="19.5" customHeight="1">
      <c r="A10" s="253"/>
      <c r="B10" s="263" t="s">
        <v>207</v>
      </c>
      <c r="C10" s="260"/>
      <c r="D10" s="260"/>
      <c r="E10" s="261"/>
    </row>
    <row r="11" spans="1:6" ht="19.5" customHeight="1">
      <c r="A11" s="253"/>
      <c r="B11" s="264" t="s">
        <v>208</v>
      </c>
      <c r="C11" s="265">
        <v>47603.6</v>
      </c>
      <c r="D11" s="265">
        <v>46881.6</v>
      </c>
      <c r="E11" s="261">
        <f t="shared" si="0"/>
        <v>98.48330798511037</v>
      </c>
      <c r="F11" s="289"/>
    </row>
    <row r="12" spans="1:5" ht="19.5" customHeight="1">
      <c r="A12" s="253"/>
      <c r="B12" s="264" t="s">
        <v>209</v>
      </c>
      <c r="C12" s="265">
        <f>ROUND((C13*10/C11),1)</f>
        <v>69.7</v>
      </c>
      <c r="D12" s="265">
        <f>ROUND((D13*10/D11),1)</f>
        <v>71.7</v>
      </c>
      <c r="E12" s="261">
        <f t="shared" si="0"/>
        <v>102.86944045911048</v>
      </c>
    </row>
    <row r="13" spans="1:5" ht="19.5" customHeight="1">
      <c r="A13" s="253"/>
      <c r="B13" s="266" t="s">
        <v>210</v>
      </c>
      <c r="C13" s="265">
        <v>331938.1</v>
      </c>
      <c r="D13" s="265">
        <v>336354.2</v>
      </c>
      <c r="E13" s="261">
        <f t="shared" si="0"/>
        <v>101.33039864962777</v>
      </c>
    </row>
    <row r="14" spans="1:5" ht="19.5" customHeight="1">
      <c r="A14" s="253"/>
      <c r="B14" s="263" t="s">
        <v>61</v>
      </c>
      <c r="C14" s="265"/>
      <c r="D14" s="265"/>
      <c r="E14" s="261"/>
    </row>
    <row r="15" spans="1:7" ht="19.5" customHeight="1">
      <c r="A15" s="253"/>
      <c r="B15" s="264" t="s">
        <v>208</v>
      </c>
      <c r="C15" s="265">
        <v>2212.1</v>
      </c>
      <c r="D15" s="265">
        <v>2319.2</v>
      </c>
      <c r="E15" s="261">
        <f t="shared" si="0"/>
        <v>104.8415532751684</v>
      </c>
      <c r="G15" s="288"/>
    </row>
    <row r="16" spans="1:5" ht="19.5" customHeight="1">
      <c r="A16" s="253"/>
      <c r="B16" s="264" t="s">
        <v>209</v>
      </c>
      <c r="C16" s="265">
        <f>ROUND((C17*10/C15),1)</f>
        <v>65.3</v>
      </c>
      <c r="D16" s="265">
        <f>ROUND((D17*10/D15),1)</f>
        <v>66.2</v>
      </c>
      <c r="E16" s="261">
        <f t="shared" si="0"/>
        <v>101.37825421133233</v>
      </c>
    </row>
    <row r="17" spans="1:5" ht="19.5" customHeight="1">
      <c r="A17" s="253"/>
      <c r="B17" s="266" t="s">
        <v>210</v>
      </c>
      <c r="C17" s="265">
        <v>14435.1</v>
      </c>
      <c r="D17" s="265">
        <v>15354</v>
      </c>
      <c r="E17" s="261">
        <f t="shared" si="0"/>
        <v>106.36573352453395</v>
      </c>
    </row>
    <row r="18" spans="1:5" ht="19.5" customHeight="1">
      <c r="A18" s="253"/>
      <c r="B18" s="263" t="s">
        <v>198</v>
      </c>
      <c r="C18" s="265"/>
      <c r="D18" s="265"/>
      <c r="E18" s="261"/>
    </row>
    <row r="19" spans="1:5" ht="19.5" customHeight="1">
      <c r="A19" s="253"/>
      <c r="B19" s="264" t="s">
        <v>208</v>
      </c>
      <c r="C19" s="265">
        <v>137.8</v>
      </c>
      <c r="D19" s="265">
        <v>149.2</v>
      </c>
      <c r="E19" s="261">
        <f t="shared" si="0"/>
        <v>108.27285921625543</v>
      </c>
    </row>
    <row r="20" spans="1:5" ht="19.5" customHeight="1">
      <c r="A20" s="253"/>
      <c r="B20" s="264" t="s">
        <v>209</v>
      </c>
      <c r="C20" s="265">
        <f>ROUND((C21*10/C19),1)</f>
        <v>62.1</v>
      </c>
      <c r="D20" s="265">
        <f>ROUND((D21*10/D19),1)</f>
        <v>62.5</v>
      </c>
      <c r="E20" s="261">
        <f t="shared" si="0"/>
        <v>100.64412238325282</v>
      </c>
    </row>
    <row r="21" spans="1:5" ht="19.5" customHeight="1">
      <c r="A21" s="253"/>
      <c r="B21" s="266" t="s">
        <v>210</v>
      </c>
      <c r="C21" s="265">
        <v>856.2</v>
      </c>
      <c r="D21" s="265">
        <v>931.9</v>
      </c>
      <c r="E21" s="261">
        <f t="shared" si="0"/>
        <v>108.84139219808455</v>
      </c>
    </row>
    <row r="22" spans="1:5" ht="19.5" customHeight="1">
      <c r="A22" s="253"/>
      <c r="B22" s="263" t="s">
        <v>200</v>
      </c>
      <c r="C22" s="265"/>
      <c r="D22" s="265"/>
      <c r="E22" s="261"/>
    </row>
    <row r="23" spans="1:5" ht="19.5" customHeight="1">
      <c r="A23" s="253"/>
      <c r="B23" s="264" t="s">
        <v>208</v>
      </c>
      <c r="C23" s="265">
        <v>8230.4</v>
      </c>
      <c r="D23" s="265">
        <v>8062.3</v>
      </c>
      <c r="E23" s="261">
        <f t="shared" si="0"/>
        <v>97.95757192846035</v>
      </c>
    </row>
    <row r="24" spans="1:5" ht="19.5" customHeight="1">
      <c r="A24" s="253"/>
      <c r="B24" s="264" t="s">
        <v>209</v>
      </c>
      <c r="C24" s="265">
        <f>ROUND((C25*10/C23),1)</f>
        <v>279.4</v>
      </c>
      <c r="D24" s="265">
        <f>ROUND((D25*10/D23),1)</f>
        <v>279.6</v>
      </c>
      <c r="E24" s="261">
        <f t="shared" si="0"/>
        <v>100.07158196134576</v>
      </c>
    </row>
    <row r="25" spans="1:5" ht="19.5" customHeight="1">
      <c r="A25" s="253"/>
      <c r="B25" s="266" t="s">
        <v>210</v>
      </c>
      <c r="C25" s="265">
        <v>229990.2</v>
      </c>
      <c r="D25" s="265">
        <v>225443.4</v>
      </c>
      <c r="E25" s="261">
        <f t="shared" si="0"/>
        <v>98.02304619935978</v>
      </c>
    </row>
    <row r="26" spans="1:5" ht="19.5" customHeight="1">
      <c r="A26" s="253"/>
      <c r="B26" s="263" t="s">
        <v>199</v>
      </c>
      <c r="C26" s="265"/>
      <c r="D26" s="265"/>
      <c r="E26" s="261"/>
    </row>
    <row r="27" spans="1:5" ht="19.5" customHeight="1">
      <c r="A27" s="253"/>
      <c r="B27" s="264" t="s">
        <v>208</v>
      </c>
      <c r="C27" s="265">
        <v>142.4</v>
      </c>
      <c r="D27" s="265">
        <v>140.9</v>
      </c>
      <c r="E27" s="261">
        <f t="shared" si="0"/>
        <v>98.94662921348315</v>
      </c>
    </row>
    <row r="28" spans="1:5" ht="19.5" customHeight="1">
      <c r="A28" s="253"/>
      <c r="B28" s="264" t="s">
        <v>209</v>
      </c>
      <c r="C28" s="265">
        <f>ROUND((C29*10/C27),1)</f>
        <v>562.7</v>
      </c>
      <c r="D28" s="265">
        <f>ROUND((D29*10/D27),1)</f>
        <v>546.1</v>
      </c>
      <c r="E28" s="261">
        <f t="shared" si="0"/>
        <v>97.04993779989337</v>
      </c>
    </row>
    <row r="29" spans="1:5" ht="19.5" customHeight="1">
      <c r="A29" s="253"/>
      <c r="B29" s="266" t="s">
        <v>210</v>
      </c>
      <c r="C29" s="265">
        <v>8013.2</v>
      </c>
      <c r="D29" s="265">
        <v>7694.9</v>
      </c>
      <c r="E29" s="261">
        <f t="shared" si="0"/>
        <v>96.02780412319673</v>
      </c>
    </row>
    <row r="30" spans="1:5" ht="19.5" customHeight="1">
      <c r="A30" s="253"/>
      <c r="B30" s="263" t="s">
        <v>211</v>
      </c>
      <c r="C30" s="265"/>
      <c r="D30" s="265"/>
      <c r="E30" s="261"/>
    </row>
    <row r="31" spans="1:5" ht="19.5" customHeight="1">
      <c r="A31" s="253"/>
      <c r="B31" s="264" t="s">
        <v>208</v>
      </c>
      <c r="C31" s="265">
        <v>6.2</v>
      </c>
      <c r="D31" s="265">
        <v>2.7</v>
      </c>
      <c r="E31" s="261">
        <f t="shared" si="0"/>
        <v>43.54838709677419</v>
      </c>
    </row>
    <row r="32" spans="1:5" ht="19.5" customHeight="1">
      <c r="A32" s="253"/>
      <c r="B32" s="264" t="s">
        <v>209</v>
      </c>
      <c r="C32" s="265">
        <f>ROUND((C33*10/C31),1)</f>
        <v>27.9</v>
      </c>
      <c r="D32" s="265">
        <f>ROUND((D33*10/D31),1)</f>
        <v>28.1</v>
      </c>
      <c r="E32" s="261">
        <f t="shared" si="0"/>
        <v>100.71684587813621</v>
      </c>
    </row>
    <row r="33" spans="1:5" ht="19.5" customHeight="1">
      <c r="A33" s="253"/>
      <c r="B33" s="266" t="s">
        <v>210</v>
      </c>
      <c r="C33" s="265">
        <v>17.3</v>
      </c>
      <c r="D33" s="265">
        <v>7.6</v>
      </c>
      <c r="E33" s="261">
        <f t="shared" si="0"/>
        <v>43.93063583815028</v>
      </c>
    </row>
    <row r="34" spans="1:5" ht="19.5" customHeight="1">
      <c r="A34" s="253"/>
      <c r="B34" s="266"/>
      <c r="C34" s="267"/>
      <c r="D34" s="267"/>
      <c r="E34" s="254"/>
    </row>
    <row r="35" spans="1:5" ht="39.75" customHeight="1">
      <c r="A35" s="369" t="s">
        <v>300</v>
      </c>
      <c r="B35" s="369"/>
      <c r="C35" s="369"/>
      <c r="D35" s="369"/>
      <c r="E35" s="369"/>
    </row>
    <row r="36" spans="1:5" ht="19.5" customHeight="1" thickBot="1">
      <c r="A36" s="253"/>
      <c r="B36" s="268"/>
      <c r="C36" s="268"/>
      <c r="D36" s="268"/>
      <c r="E36" s="268"/>
    </row>
    <row r="37" spans="1:5" ht="79.5" customHeight="1">
      <c r="A37" s="157"/>
      <c r="B37" s="251"/>
      <c r="C37" s="158" t="s">
        <v>298</v>
      </c>
      <c r="D37" s="158" t="s">
        <v>299</v>
      </c>
      <c r="E37" s="158" t="s">
        <v>388</v>
      </c>
    </row>
    <row r="38" spans="1:5" ht="19.5" customHeight="1">
      <c r="A38" s="269"/>
      <c r="B38" s="263" t="s">
        <v>212</v>
      </c>
      <c r="C38" s="267"/>
      <c r="D38" s="267"/>
      <c r="E38" s="254"/>
    </row>
    <row r="39" spans="1:5" ht="19.5" customHeight="1">
      <c r="A39" s="269"/>
      <c r="B39" s="264" t="s">
        <v>208</v>
      </c>
      <c r="C39" s="265">
        <v>80</v>
      </c>
      <c r="D39" s="265">
        <v>78.7</v>
      </c>
      <c r="E39" s="254">
        <f>D39/C39*100</f>
        <v>98.375</v>
      </c>
    </row>
    <row r="40" spans="1:5" ht="19.5" customHeight="1">
      <c r="A40" s="269"/>
      <c r="B40" s="264" t="s">
        <v>209</v>
      </c>
      <c r="C40" s="265">
        <f>ROUND((C41*10/C39),1)</f>
        <v>73.4</v>
      </c>
      <c r="D40" s="265">
        <f>ROUND((D41*10/D39),1)</f>
        <v>73.8</v>
      </c>
      <c r="E40" s="254">
        <f>D40/C40*100</f>
        <v>100.54495912806539</v>
      </c>
    </row>
    <row r="41" spans="2:5" ht="19.5" customHeight="1">
      <c r="B41" s="266" t="s">
        <v>210</v>
      </c>
      <c r="C41" s="265">
        <v>587.3</v>
      </c>
      <c r="D41" s="265">
        <v>580.5</v>
      </c>
      <c r="E41" s="254">
        <f>D41/C41*100</f>
        <v>98.84215903286226</v>
      </c>
    </row>
    <row r="42" spans="2:5" ht="19.5" customHeight="1">
      <c r="B42" s="263" t="s">
        <v>197</v>
      </c>
      <c r="C42" s="265"/>
      <c r="D42" s="265"/>
      <c r="E42" s="254"/>
    </row>
    <row r="43" spans="2:5" ht="19.5" customHeight="1">
      <c r="B43" s="264" t="s">
        <v>208</v>
      </c>
      <c r="C43" s="265">
        <v>60.3</v>
      </c>
      <c r="D43" s="265">
        <v>34.4</v>
      </c>
      <c r="E43" s="254">
        <f>D43/C43*100</f>
        <v>57.048092868988384</v>
      </c>
    </row>
    <row r="44" spans="2:5" ht="19.5" customHeight="1">
      <c r="B44" s="264" t="s">
        <v>209</v>
      </c>
      <c r="C44" s="265">
        <f>ROUND((C45*10/C43),1)</f>
        <v>22.1</v>
      </c>
      <c r="D44" s="265">
        <f>ROUND((D45*10/D43),1)</f>
        <v>22.3</v>
      </c>
      <c r="E44" s="254">
        <f>D44/C44*100</f>
        <v>100.90497737556561</v>
      </c>
    </row>
    <row r="45" spans="2:5" ht="19.5" customHeight="1">
      <c r="B45" s="266" t="s">
        <v>210</v>
      </c>
      <c r="C45" s="265">
        <v>133.5</v>
      </c>
      <c r="D45" s="265">
        <v>76.8</v>
      </c>
      <c r="E45" s="254">
        <f>D45/C45*100</f>
        <v>57.52808988764044</v>
      </c>
    </row>
    <row r="46" spans="2:5" ht="19.5" customHeight="1">
      <c r="B46" s="263" t="s">
        <v>62</v>
      </c>
      <c r="C46" s="265"/>
      <c r="D46" s="265"/>
      <c r="E46" s="254"/>
    </row>
    <row r="47" spans="2:5" ht="19.5" customHeight="1">
      <c r="B47" s="264" t="s">
        <v>208</v>
      </c>
      <c r="C47" s="265">
        <v>8258.2</v>
      </c>
      <c r="D47" s="265">
        <v>8520.8</v>
      </c>
      <c r="E47" s="254">
        <f>D47/C47*100</f>
        <v>103.17986970526263</v>
      </c>
    </row>
    <row r="48" spans="2:5" ht="19.5" customHeight="1">
      <c r="B48" s="264" t="s">
        <v>209</v>
      </c>
      <c r="C48" s="265">
        <f>ROUND((C49*10/C47),1)</f>
        <v>39</v>
      </c>
      <c r="D48" s="265">
        <f>ROUND((D49*10/D47),1)</f>
        <v>39.2</v>
      </c>
      <c r="E48" s="254">
        <f>D48/C48*100</f>
        <v>100.51282051282051</v>
      </c>
    </row>
    <row r="49" spans="2:5" ht="19.5" customHeight="1">
      <c r="B49" s="266" t="s">
        <v>210</v>
      </c>
      <c r="C49" s="265">
        <v>32219</v>
      </c>
      <c r="D49" s="265">
        <v>33429.5</v>
      </c>
      <c r="E49" s="254">
        <f>D49/C49*100</f>
        <v>103.75709984791584</v>
      </c>
    </row>
    <row r="50" spans="2:5" ht="19.5" customHeight="1">
      <c r="B50" s="263" t="s">
        <v>213</v>
      </c>
      <c r="C50" s="265"/>
      <c r="D50" s="265"/>
      <c r="E50" s="254"/>
    </row>
    <row r="51" spans="2:5" ht="19.5" customHeight="1">
      <c r="B51" s="264" t="s">
        <v>208</v>
      </c>
      <c r="C51" s="265">
        <v>51.7</v>
      </c>
      <c r="D51" s="265">
        <v>34.6</v>
      </c>
      <c r="E51" s="254">
        <f>D51/C51*100</f>
        <v>66.92456479690522</v>
      </c>
    </row>
    <row r="52" spans="2:5" ht="19.5" customHeight="1">
      <c r="B52" s="264" t="s">
        <v>209</v>
      </c>
      <c r="C52" s="265">
        <f>ROUND((C53*10/C51),1)</f>
        <v>11.8</v>
      </c>
      <c r="D52" s="265">
        <f>ROUND((D53*10/D51),1)</f>
        <v>10.6</v>
      </c>
      <c r="E52" s="254">
        <f>D52/C52*100</f>
        <v>89.83050847457626</v>
      </c>
    </row>
    <row r="53" spans="2:5" ht="19.5" customHeight="1">
      <c r="B53" s="266" t="s">
        <v>210</v>
      </c>
      <c r="C53" s="265">
        <v>61.1</v>
      </c>
      <c r="D53" s="265">
        <v>36.8</v>
      </c>
      <c r="E53" s="254">
        <f>ROUND((D53/C53*100),1)</f>
        <v>60.2</v>
      </c>
    </row>
    <row r="54" spans="2:5" ht="19.5" customHeight="1">
      <c r="B54" s="263" t="s">
        <v>63</v>
      </c>
      <c r="C54" s="265"/>
      <c r="D54" s="265"/>
      <c r="E54" s="254"/>
    </row>
    <row r="55" spans="2:5" ht="19.5" customHeight="1">
      <c r="B55" s="264" t="s">
        <v>208</v>
      </c>
      <c r="C55" s="265">
        <v>5778</v>
      </c>
      <c r="D55" s="265">
        <v>5696.9</v>
      </c>
      <c r="E55" s="254">
        <f>D55/C55*100</f>
        <v>98.5964001384562</v>
      </c>
    </row>
    <row r="56" spans="2:5" ht="19.5" customHeight="1">
      <c r="B56" s="264" t="s">
        <v>209</v>
      </c>
      <c r="C56" s="265">
        <f>ROUND((C57*10/C55),1)</f>
        <v>197.2</v>
      </c>
      <c r="D56" s="265">
        <f>ROUND((D57*10/D55),1)</f>
        <v>195.5</v>
      </c>
      <c r="E56" s="254">
        <f>D56/C56*100</f>
        <v>99.13793103448276</v>
      </c>
    </row>
    <row r="57" spans="2:5" ht="19.5" customHeight="1">
      <c r="B57" s="266" t="s">
        <v>210</v>
      </c>
      <c r="C57" s="265">
        <v>113916.7</v>
      </c>
      <c r="D57" s="265">
        <v>111390</v>
      </c>
      <c r="E57" s="254">
        <f>D57/C57*100</f>
        <v>97.78197577703708</v>
      </c>
    </row>
    <row r="58" spans="2:5" ht="19.5" customHeight="1">
      <c r="B58" s="263" t="s">
        <v>64</v>
      </c>
      <c r="C58" s="265"/>
      <c r="D58" s="265"/>
      <c r="E58" s="254"/>
    </row>
    <row r="59" spans="2:5" ht="19.5" customHeight="1">
      <c r="B59" s="264" t="s">
        <v>208</v>
      </c>
      <c r="C59" s="265">
        <v>1150.6</v>
      </c>
      <c r="D59" s="265">
        <v>1150.1</v>
      </c>
      <c r="E59" s="254">
        <f>D59/C59*100</f>
        <v>99.95654441161133</v>
      </c>
    </row>
    <row r="60" spans="2:5" ht="19.5" customHeight="1">
      <c r="B60" s="264" t="s">
        <v>209</v>
      </c>
      <c r="C60" s="265">
        <f>ROUND((C61*10/C59),1)</f>
        <v>20</v>
      </c>
      <c r="D60" s="265">
        <f>ROUND((D61*10/D59),1)</f>
        <v>18.2</v>
      </c>
      <c r="E60" s="254">
        <f>D60/C60*100</f>
        <v>90.99999999999999</v>
      </c>
    </row>
    <row r="61" spans="2:5" ht="19.5" customHeight="1">
      <c r="B61" s="266" t="s">
        <v>210</v>
      </c>
      <c r="C61" s="265">
        <v>2301.7</v>
      </c>
      <c r="D61" s="265">
        <v>2089.7</v>
      </c>
      <c r="E61" s="254">
        <f>D61/C61*100</f>
        <v>90.78941651822566</v>
      </c>
    </row>
    <row r="62" ht="19.5" customHeight="1">
      <c r="B62" s="159"/>
    </row>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89" ht="16.5" customHeight="1"/>
  </sheetData>
  <sheetProtection/>
  <mergeCells count="2">
    <mergeCell ref="A1:E1"/>
    <mergeCell ref="A35:E35"/>
  </mergeCells>
  <printOptions horizontalCentered="1"/>
  <pageMargins left="0.52" right="0.39" top="0.43"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40"/>
  <sheetViews>
    <sheetView zoomScalePageLayoutView="0" workbookViewId="0" topLeftCell="A1">
      <selection activeCell="A1" sqref="A1:E39"/>
    </sheetView>
  </sheetViews>
  <sheetFormatPr defaultColWidth="9.140625" defaultRowHeight="12.75"/>
  <cols>
    <col min="1" max="1" width="51.00390625" style="20" customWidth="1"/>
    <col min="2" max="2" width="11.57421875" style="20" customWidth="1"/>
    <col min="3" max="3" width="12.140625" style="20" customWidth="1"/>
    <col min="4" max="5" width="13.421875" style="20" bestFit="1" customWidth="1"/>
    <col min="6" max="16384" width="9.140625" style="20" customWidth="1"/>
  </cols>
  <sheetData>
    <row r="1" spans="1:5" ht="24.75" customHeight="1">
      <c r="A1" s="370" t="s">
        <v>301</v>
      </c>
      <c r="B1" s="370"/>
      <c r="C1" s="370"/>
      <c r="D1" s="370"/>
      <c r="E1" s="370"/>
    </row>
    <row r="2" ht="12" customHeight="1" thickBot="1">
      <c r="E2" s="137" t="s">
        <v>22</v>
      </c>
    </row>
    <row r="3" spans="1:5" ht="18" customHeight="1">
      <c r="A3" s="138"/>
      <c r="B3" s="143" t="s">
        <v>222</v>
      </c>
      <c r="C3" s="143" t="s">
        <v>223</v>
      </c>
      <c r="D3" s="143" t="s">
        <v>223</v>
      </c>
      <c r="E3" s="286" t="s">
        <v>215</v>
      </c>
    </row>
    <row r="4" spans="1:5" ht="18" customHeight="1">
      <c r="A4" s="291"/>
      <c r="B4" s="286" t="s">
        <v>302</v>
      </c>
      <c r="C4" s="286" t="s">
        <v>302</v>
      </c>
      <c r="D4" s="286" t="s">
        <v>302</v>
      </c>
      <c r="E4" s="286" t="s">
        <v>302</v>
      </c>
    </row>
    <row r="5" spans="1:5" ht="18" customHeight="1">
      <c r="A5" s="291"/>
      <c r="B5" s="286" t="s">
        <v>196</v>
      </c>
      <c r="C5" s="286" t="s">
        <v>196</v>
      </c>
      <c r="D5" s="286" t="s">
        <v>196</v>
      </c>
      <c r="E5" s="286" t="s">
        <v>196</v>
      </c>
    </row>
    <row r="6" spans="1:5" ht="18" customHeight="1">
      <c r="A6" s="291"/>
      <c r="B6" s="286" t="s">
        <v>145</v>
      </c>
      <c r="C6" s="286" t="s">
        <v>202</v>
      </c>
      <c r="D6" s="286" t="s">
        <v>145</v>
      </c>
      <c r="E6" s="286" t="s">
        <v>145</v>
      </c>
    </row>
    <row r="7" spans="1:5" ht="18" customHeight="1">
      <c r="A7" s="291"/>
      <c r="B7" s="142" t="s">
        <v>282</v>
      </c>
      <c r="C7" s="142" t="s">
        <v>302</v>
      </c>
      <c r="D7" s="142" t="s">
        <v>282</v>
      </c>
      <c r="E7" s="142" t="s">
        <v>282</v>
      </c>
    </row>
    <row r="8" spans="1:5" s="264" customFormat="1" ht="18" customHeight="1">
      <c r="A8" s="162" t="s">
        <v>66</v>
      </c>
      <c r="B8" s="362">
        <v>96.41</v>
      </c>
      <c r="C8" s="362">
        <v>99.76</v>
      </c>
      <c r="D8" s="362">
        <v>92.85</v>
      </c>
      <c r="E8" s="362">
        <v>98.25</v>
      </c>
    </row>
    <row r="9" spans="1:5" s="264" customFormat="1" ht="18" customHeight="1">
      <c r="A9" s="358" t="s">
        <v>16</v>
      </c>
      <c r="B9" s="362"/>
      <c r="C9" s="362"/>
      <c r="D9" s="362"/>
      <c r="E9" s="362"/>
    </row>
    <row r="10" spans="1:5" s="264" customFormat="1" ht="18" customHeight="1">
      <c r="A10" s="42" t="s">
        <v>23</v>
      </c>
      <c r="B10" s="362">
        <v>116.71</v>
      </c>
      <c r="C10" s="362">
        <v>93.96</v>
      </c>
      <c r="D10" s="362">
        <v>105.08</v>
      </c>
      <c r="E10" s="362">
        <v>101.16</v>
      </c>
    </row>
    <row r="11" spans="1:5" s="264" customFormat="1" ht="18" customHeight="1">
      <c r="A11" s="359" t="s">
        <v>24</v>
      </c>
      <c r="B11" s="363">
        <v>236.23</v>
      </c>
      <c r="C11" s="363">
        <v>82.64</v>
      </c>
      <c r="D11" s="363">
        <v>88.76</v>
      </c>
      <c r="E11" s="363">
        <v>85.25</v>
      </c>
    </row>
    <row r="12" spans="1:5" s="264" customFormat="1" ht="18" customHeight="1">
      <c r="A12" s="359" t="s">
        <v>25</v>
      </c>
      <c r="B12" s="363">
        <v>108.36</v>
      </c>
      <c r="C12" s="363">
        <v>95.68</v>
      </c>
      <c r="D12" s="363">
        <v>107.68</v>
      </c>
      <c r="E12" s="363">
        <v>104.33</v>
      </c>
    </row>
    <row r="13" spans="1:5" s="264" customFormat="1" ht="18" customHeight="1">
      <c r="A13" s="42" t="s">
        <v>26</v>
      </c>
      <c r="B13" s="362">
        <v>96.44</v>
      </c>
      <c r="C13" s="362">
        <v>99.01</v>
      </c>
      <c r="D13" s="362">
        <v>91.87</v>
      </c>
      <c r="E13" s="362">
        <v>98.14</v>
      </c>
    </row>
    <row r="14" spans="1:5" s="264" customFormat="1" ht="18" customHeight="1">
      <c r="A14" s="359" t="s">
        <v>27</v>
      </c>
      <c r="B14" s="363">
        <v>107.52</v>
      </c>
      <c r="C14" s="363">
        <v>100.57</v>
      </c>
      <c r="D14" s="363">
        <v>107.25</v>
      </c>
      <c r="E14" s="363">
        <v>106.25</v>
      </c>
    </row>
    <row r="15" spans="1:5" s="264" customFormat="1" ht="18" customHeight="1">
      <c r="A15" s="359" t="s">
        <v>28</v>
      </c>
      <c r="B15" s="363">
        <v>103.76</v>
      </c>
      <c r="C15" s="363">
        <v>107.19</v>
      </c>
      <c r="D15" s="363">
        <v>106.38</v>
      </c>
      <c r="E15" s="363">
        <v>103.36</v>
      </c>
    </row>
    <row r="16" spans="1:5" s="264" customFormat="1" ht="18" customHeight="1">
      <c r="A16" s="359" t="s">
        <v>119</v>
      </c>
      <c r="B16" s="363">
        <v>82.61</v>
      </c>
      <c r="C16" s="363">
        <v>80.56</v>
      </c>
      <c r="D16" s="363">
        <v>69.41</v>
      </c>
      <c r="E16" s="363">
        <v>78.87</v>
      </c>
    </row>
    <row r="17" spans="1:5" s="264" customFormat="1" ht="18" customHeight="1">
      <c r="A17" s="359" t="s">
        <v>29</v>
      </c>
      <c r="B17" s="363">
        <v>113.48</v>
      </c>
      <c r="C17" s="363">
        <v>99.43</v>
      </c>
      <c r="D17" s="363">
        <v>111.39</v>
      </c>
      <c r="E17" s="363">
        <v>116.87</v>
      </c>
    </row>
    <row r="18" spans="1:5" s="264" customFormat="1" ht="18" customHeight="1">
      <c r="A18" s="359" t="s">
        <v>120</v>
      </c>
      <c r="B18" s="363">
        <v>20.49</v>
      </c>
      <c r="C18" s="363">
        <v>90.91</v>
      </c>
      <c r="D18" s="363">
        <v>78.38</v>
      </c>
      <c r="E18" s="363">
        <v>82.89</v>
      </c>
    </row>
    <row r="19" spans="1:5" s="264" customFormat="1" ht="42" customHeight="1">
      <c r="A19" s="360" t="s">
        <v>30</v>
      </c>
      <c r="B19" s="363">
        <v>93.71</v>
      </c>
      <c r="C19" s="363">
        <v>88.65</v>
      </c>
      <c r="D19" s="363">
        <v>70.67</v>
      </c>
      <c r="E19" s="363">
        <v>112.23</v>
      </c>
    </row>
    <row r="20" spans="1:5" s="264" customFormat="1" ht="18" customHeight="1">
      <c r="A20" s="359" t="s">
        <v>31</v>
      </c>
      <c r="B20" s="363">
        <v>64.2</v>
      </c>
      <c r="C20" s="363">
        <v>88.44</v>
      </c>
      <c r="D20" s="363">
        <v>51.93</v>
      </c>
      <c r="E20" s="363">
        <v>67.96</v>
      </c>
    </row>
    <row r="21" spans="1:5" s="264" customFormat="1" ht="18" customHeight="1">
      <c r="A21" s="359" t="s">
        <v>121</v>
      </c>
      <c r="B21" s="363">
        <v>111.75</v>
      </c>
      <c r="C21" s="363">
        <v>101.21</v>
      </c>
      <c r="D21" s="363">
        <v>106.14</v>
      </c>
      <c r="E21" s="363">
        <v>109.75</v>
      </c>
    </row>
    <row r="22" spans="1:5" s="264" customFormat="1" ht="18" customHeight="1">
      <c r="A22" s="359" t="s">
        <v>122</v>
      </c>
      <c r="B22" s="363">
        <v>82.33</v>
      </c>
      <c r="C22" s="363">
        <v>104.85</v>
      </c>
      <c r="D22" s="363">
        <v>84.29</v>
      </c>
      <c r="E22" s="363">
        <v>102.39</v>
      </c>
    </row>
    <row r="23" spans="1:5" s="264" customFormat="1" ht="18" customHeight="1">
      <c r="A23" s="359" t="s">
        <v>32</v>
      </c>
      <c r="B23" s="363">
        <v>121.63</v>
      </c>
      <c r="C23" s="363">
        <v>118.64</v>
      </c>
      <c r="D23" s="363">
        <v>127.35</v>
      </c>
      <c r="E23" s="363">
        <v>122.55</v>
      </c>
    </row>
    <row r="24" spans="1:5" s="264" customFormat="1" ht="18" customHeight="1">
      <c r="A24" s="359" t="s">
        <v>123</v>
      </c>
      <c r="B24" s="363">
        <v>139.74</v>
      </c>
      <c r="C24" s="363">
        <v>85.24</v>
      </c>
      <c r="D24" s="363">
        <v>121.06</v>
      </c>
      <c r="E24" s="363">
        <v>108.48</v>
      </c>
    </row>
    <row r="25" spans="1:5" s="264" customFormat="1" ht="18" customHeight="1">
      <c r="A25" s="359" t="s">
        <v>33</v>
      </c>
      <c r="B25" s="363">
        <v>118.95</v>
      </c>
      <c r="C25" s="363">
        <v>105.13</v>
      </c>
      <c r="D25" s="363">
        <v>98.05</v>
      </c>
      <c r="E25" s="363">
        <v>109.06</v>
      </c>
    </row>
    <row r="26" spans="1:5" s="264" customFormat="1" ht="18" customHeight="1">
      <c r="A26" s="359" t="s">
        <v>124</v>
      </c>
      <c r="B26" s="363">
        <v>94.87</v>
      </c>
      <c r="C26" s="363">
        <v>103.67</v>
      </c>
      <c r="D26" s="363">
        <v>105.1</v>
      </c>
      <c r="E26" s="363">
        <v>112.54</v>
      </c>
    </row>
    <row r="27" spans="1:5" s="264" customFormat="1" ht="30" customHeight="1">
      <c r="A27" s="360" t="s">
        <v>34</v>
      </c>
      <c r="B27" s="363">
        <v>78.55</v>
      </c>
      <c r="C27" s="363">
        <v>142.49</v>
      </c>
      <c r="D27" s="363">
        <v>132.64</v>
      </c>
      <c r="E27" s="363">
        <v>79.53</v>
      </c>
    </row>
    <row r="28" spans="1:5" s="264" customFormat="1" ht="18" customHeight="1">
      <c r="A28" s="360" t="s">
        <v>125</v>
      </c>
      <c r="B28" s="363">
        <v>70.69</v>
      </c>
      <c r="C28" s="363">
        <v>104.88</v>
      </c>
      <c r="D28" s="363">
        <v>59.72</v>
      </c>
      <c r="E28" s="363">
        <v>81.95</v>
      </c>
    </row>
    <row r="29" spans="1:5" s="264" customFormat="1" ht="18" customHeight="1">
      <c r="A29" s="360" t="s">
        <v>126</v>
      </c>
      <c r="B29" s="363">
        <v>110.74</v>
      </c>
      <c r="C29" s="363">
        <v>76.67</v>
      </c>
      <c r="D29" s="363">
        <v>116.59</v>
      </c>
      <c r="E29" s="363">
        <v>106.78</v>
      </c>
    </row>
    <row r="30" spans="1:5" s="264" customFormat="1" ht="18" customHeight="1">
      <c r="A30" s="360" t="s">
        <v>127</v>
      </c>
      <c r="B30" s="363">
        <v>39.35</v>
      </c>
      <c r="C30" s="363">
        <v>166.67</v>
      </c>
      <c r="D30" s="363">
        <v>75.48</v>
      </c>
      <c r="E30" s="363">
        <v>47.3</v>
      </c>
    </row>
    <row r="31" spans="1:5" s="264" customFormat="1" ht="18" customHeight="1">
      <c r="A31" s="359" t="s">
        <v>35</v>
      </c>
      <c r="B31" s="363">
        <v>78.17</v>
      </c>
      <c r="C31" s="363">
        <v>77.68</v>
      </c>
      <c r="D31" s="363">
        <v>56.39</v>
      </c>
      <c r="E31" s="363">
        <v>76.42</v>
      </c>
    </row>
    <row r="32" spans="1:5" s="264" customFormat="1" ht="18" customHeight="1">
      <c r="A32" s="359" t="s">
        <v>128</v>
      </c>
      <c r="B32" s="238">
        <v>0</v>
      </c>
      <c r="C32" s="363">
        <v>166.67</v>
      </c>
      <c r="D32" s="366">
        <v>76.92</v>
      </c>
      <c r="E32" s="363">
        <v>110.34</v>
      </c>
    </row>
    <row r="33" spans="1:5" s="264" customFormat="1" ht="18" customHeight="1">
      <c r="A33" s="359" t="s">
        <v>129</v>
      </c>
      <c r="B33" s="363">
        <v>38.39</v>
      </c>
      <c r="C33" s="363">
        <v>107.27</v>
      </c>
      <c r="D33" s="363">
        <v>38.26</v>
      </c>
      <c r="E33" s="363">
        <v>54.72</v>
      </c>
    </row>
    <row r="34" spans="1:5" s="264" customFormat="1" ht="30.75" customHeight="1">
      <c r="A34" s="361" t="s">
        <v>36</v>
      </c>
      <c r="B34" s="7">
        <v>90.01</v>
      </c>
      <c r="C34" s="7">
        <v>108.49</v>
      </c>
      <c r="D34" s="7">
        <v>97.98</v>
      </c>
      <c r="E34" s="7">
        <v>97.06</v>
      </c>
    </row>
    <row r="35" spans="1:5" s="264" customFormat="1" ht="30.75" customHeight="1">
      <c r="A35" s="360" t="s">
        <v>37</v>
      </c>
      <c r="B35" s="363">
        <v>90.01</v>
      </c>
      <c r="C35" s="363">
        <v>108.49</v>
      </c>
      <c r="D35" s="363">
        <v>97.98</v>
      </c>
      <c r="E35" s="363">
        <v>97.06</v>
      </c>
    </row>
    <row r="36" spans="1:5" s="264" customFormat="1" ht="17.25" customHeight="1">
      <c r="A36" s="42" t="s">
        <v>38</v>
      </c>
      <c r="B36" s="362">
        <v>118.48</v>
      </c>
      <c r="C36" s="362">
        <v>104.06</v>
      </c>
      <c r="D36" s="362">
        <v>118.46</v>
      </c>
      <c r="E36" s="362">
        <v>110.57</v>
      </c>
    </row>
    <row r="37" spans="1:5" s="264" customFormat="1" ht="18" customHeight="1">
      <c r="A37" s="359" t="s">
        <v>39</v>
      </c>
      <c r="B37" s="363">
        <v>104.93</v>
      </c>
      <c r="C37" s="363">
        <v>103.11</v>
      </c>
      <c r="D37" s="363">
        <v>101.83</v>
      </c>
      <c r="E37" s="363">
        <v>103.41</v>
      </c>
    </row>
    <row r="38" spans="1:5" s="264" customFormat="1" ht="18" customHeight="1">
      <c r="A38" s="359" t="s">
        <v>338</v>
      </c>
      <c r="B38" s="363">
        <v>101.2</v>
      </c>
      <c r="C38" s="363">
        <v>101.1</v>
      </c>
      <c r="D38" s="363">
        <v>105.67</v>
      </c>
      <c r="E38" s="363">
        <v>102.87</v>
      </c>
    </row>
    <row r="39" spans="1:5" s="264" customFormat="1" ht="28.5" customHeight="1">
      <c r="A39" s="360" t="s">
        <v>40</v>
      </c>
      <c r="B39" s="276">
        <v>137.48</v>
      </c>
      <c r="C39" s="276">
        <v>105.07</v>
      </c>
      <c r="D39" s="276">
        <v>143</v>
      </c>
      <c r="E39" s="276">
        <v>120.26</v>
      </c>
    </row>
    <row r="40" spans="2:5" ht="12.75">
      <c r="B40" s="276"/>
      <c r="C40" s="276"/>
      <c r="D40" s="276"/>
      <c r="E40" s="276"/>
    </row>
  </sheetData>
  <sheetProtection/>
  <mergeCells count="1">
    <mergeCell ref="A1:E1"/>
  </mergeCells>
  <printOptions horizontalCentered="1"/>
  <pageMargins left="0.1968503937007874" right="0.15748031496062992" top="0.2755905511811024" bottom="0.2755905511811024"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54"/>
  <sheetViews>
    <sheetView zoomScalePageLayoutView="0" workbookViewId="0" topLeftCell="A55">
      <selection activeCell="A40" sqref="A40:H65"/>
    </sheetView>
  </sheetViews>
  <sheetFormatPr defaultColWidth="9.140625" defaultRowHeight="12.75"/>
  <cols>
    <col min="1" max="1" width="37.28125" style="139" customWidth="1"/>
    <col min="2" max="2" width="10.57421875" style="141" bestFit="1" customWidth="1"/>
    <col min="3" max="4" width="10.28125" style="141" bestFit="1" customWidth="1"/>
    <col min="5" max="5" width="11.28125" style="141" bestFit="1" customWidth="1"/>
    <col min="6" max="7" width="9.7109375" style="141" bestFit="1" customWidth="1"/>
    <col min="8" max="8" width="13.57421875" style="141" bestFit="1" customWidth="1"/>
    <col min="9" max="9" width="3.28125" style="139" customWidth="1"/>
    <col min="10" max="16384" width="9.140625" style="139" customWidth="1"/>
  </cols>
  <sheetData>
    <row r="1" spans="1:8" ht="39" customHeight="1">
      <c r="A1" s="370" t="s">
        <v>376</v>
      </c>
      <c r="B1" s="370"/>
      <c r="C1" s="370"/>
      <c r="D1" s="370"/>
      <c r="E1" s="370"/>
      <c r="F1" s="370"/>
      <c r="G1" s="370"/>
      <c r="H1" s="370"/>
    </row>
    <row r="2" spans="1:8" ht="21" customHeight="1" thickBot="1">
      <c r="A2" s="140"/>
      <c r="B2" s="140"/>
      <c r="C2" s="140"/>
      <c r="D2" s="140"/>
      <c r="E2" s="140"/>
      <c r="F2" s="140"/>
      <c r="G2" s="140"/>
      <c r="H2" s="140"/>
    </row>
    <row r="3" spans="1:8" s="292" customFormat="1" ht="21.75" customHeight="1">
      <c r="A3" s="372"/>
      <c r="B3" s="373" t="s">
        <v>41</v>
      </c>
      <c r="C3" s="270" t="s">
        <v>3</v>
      </c>
      <c r="D3" s="270" t="s">
        <v>150</v>
      </c>
      <c r="E3" s="270" t="s">
        <v>151</v>
      </c>
      <c r="F3" s="376" t="s">
        <v>321</v>
      </c>
      <c r="G3" s="376"/>
      <c r="H3" s="270" t="s">
        <v>216</v>
      </c>
    </row>
    <row r="4" spans="1:8" s="292" customFormat="1" ht="21.75" customHeight="1">
      <c r="A4" s="372"/>
      <c r="B4" s="374"/>
      <c r="C4" s="270" t="s">
        <v>202</v>
      </c>
      <c r="D4" s="270" t="s">
        <v>214</v>
      </c>
      <c r="E4" s="270" t="s">
        <v>215</v>
      </c>
      <c r="F4" s="377" t="s">
        <v>153</v>
      </c>
      <c r="G4" s="377"/>
      <c r="H4" s="270" t="s">
        <v>339</v>
      </c>
    </row>
    <row r="5" spans="1:8" s="292" customFormat="1" ht="21.75" customHeight="1">
      <c r="A5" s="372"/>
      <c r="B5" s="374"/>
      <c r="C5" s="270" t="s">
        <v>152</v>
      </c>
      <c r="D5" s="270" t="s">
        <v>152</v>
      </c>
      <c r="E5" s="270" t="s">
        <v>152</v>
      </c>
      <c r="F5" s="272" t="s">
        <v>202</v>
      </c>
      <c r="G5" s="272" t="s">
        <v>145</v>
      </c>
      <c r="H5" s="270" t="s">
        <v>154</v>
      </c>
    </row>
    <row r="6" spans="1:8" s="292" customFormat="1" ht="21.75" customHeight="1">
      <c r="A6" s="372"/>
      <c r="B6" s="375"/>
      <c r="C6" s="273">
        <v>2023</v>
      </c>
      <c r="D6" s="273">
        <v>2023</v>
      </c>
      <c r="E6" s="273">
        <v>2023</v>
      </c>
      <c r="F6" s="273" t="s">
        <v>302</v>
      </c>
      <c r="G6" s="273" t="s">
        <v>282</v>
      </c>
      <c r="H6" s="273" t="s">
        <v>340</v>
      </c>
    </row>
    <row r="7" spans="1:8" ht="19.5" customHeight="1">
      <c r="A7" s="367" t="s">
        <v>266</v>
      </c>
      <c r="B7" s="268" t="s">
        <v>0</v>
      </c>
      <c r="C7" s="274">
        <v>1089</v>
      </c>
      <c r="D7" s="274">
        <v>900</v>
      </c>
      <c r="E7" s="274">
        <v>6368</v>
      </c>
      <c r="F7" s="275">
        <v>82.64</v>
      </c>
      <c r="G7" s="275">
        <v>88.77</v>
      </c>
      <c r="H7" s="276">
        <v>74.66</v>
      </c>
    </row>
    <row r="8" spans="1:8" ht="19.5" customHeight="1">
      <c r="A8" s="367" t="s">
        <v>283</v>
      </c>
      <c r="B8" s="268" t="s">
        <v>341</v>
      </c>
      <c r="C8" s="274">
        <v>147553</v>
      </c>
      <c r="D8" s="274">
        <v>139367</v>
      </c>
      <c r="E8" s="274">
        <v>611653</v>
      </c>
      <c r="F8" s="275">
        <v>94.45</v>
      </c>
      <c r="G8" s="275">
        <v>110.45</v>
      </c>
      <c r="H8" s="276">
        <v>105.16</v>
      </c>
    </row>
    <row r="9" spans="1:8" ht="30.75" customHeight="1">
      <c r="A9" s="367" t="s">
        <v>342</v>
      </c>
      <c r="B9" s="268" t="s">
        <v>0</v>
      </c>
      <c r="C9" s="274">
        <v>2018</v>
      </c>
      <c r="D9" s="274">
        <v>2157</v>
      </c>
      <c r="E9" s="274">
        <v>9496</v>
      </c>
      <c r="F9" s="275">
        <v>106.89</v>
      </c>
      <c r="G9" s="275">
        <v>64.64</v>
      </c>
      <c r="H9" s="276">
        <v>84.13</v>
      </c>
    </row>
    <row r="10" spans="1:8" ht="19.5" customHeight="1">
      <c r="A10" s="367" t="s">
        <v>15</v>
      </c>
      <c r="B10" s="268" t="s">
        <v>0</v>
      </c>
      <c r="C10" s="274">
        <v>83</v>
      </c>
      <c r="D10" s="274">
        <v>105</v>
      </c>
      <c r="E10" s="274">
        <v>458</v>
      </c>
      <c r="F10" s="275">
        <v>126.51</v>
      </c>
      <c r="G10" s="275">
        <v>82.68</v>
      </c>
      <c r="H10" s="276">
        <v>75.33</v>
      </c>
    </row>
    <row r="11" spans="1:8" ht="19.5" customHeight="1">
      <c r="A11" s="367" t="s">
        <v>130</v>
      </c>
      <c r="B11" s="268" t="s">
        <v>131</v>
      </c>
      <c r="C11" s="274">
        <v>2876</v>
      </c>
      <c r="D11" s="274">
        <v>3415</v>
      </c>
      <c r="E11" s="274">
        <v>13813</v>
      </c>
      <c r="F11" s="275">
        <v>118.74</v>
      </c>
      <c r="G11" s="275">
        <v>159.95</v>
      </c>
      <c r="H11" s="276">
        <v>102.79</v>
      </c>
    </row>
    <row r="12" spans="1:8" ht="19.5" customHeight="1">
      <c r="A12" s="367" t="s">
        <v>132</v>
      </c>
      <c r="B12" s="268" t="s">
        <v>0</v>
      </c>
      <c r="C12" s="274">
        <v>5904</v>
      </c>
      <c r="D12" s="274">
        <v>3160</v>
      </c>
      <c r="E12" s="274">
        <v>41957</v>
      </c>
      <c r="F12" s="275">
        <v>53.52</v>
      </c>
      <c r="G12" s="275">
        <v>173.44</v>
      </c>
      <c r="H12" s="276">
        <v>111.78</v>
      </c>
    </row>
    <row r="13" spans="1:8" ht="19.5" customHeight="1">
      <c r="A13" s="367" t="s">
        <v>343</v>
      </c>
      <c r="B13" s="268" t="s">
        <v>0</v>
      </c>
      <c r="C13" s="274">
        <v>127890</v>
      </c>
      <c r="D13" s="274">
        <v>130302</v>
      </c>
      <c r="E13" s="274">
        <v>608111</v>
      </c>
      <c r="F13" s="275">
        <v>101.89</v>
      </c>
      <c r="G13" s="275">
        <v>118.55</v>
      </c>
      <c r="H13" s="276">
        <v>108.19</v>
      </c>
    </row>
    <row r="14" spans="1:8" ht="19.5" customHeight="1">
      <c r="A14" s="367" t="s">
        <v>344</v>
      </c>
      <c r="B14" s="268" t="s">
        <v>0</v>
      </c>
      <c r="C14" s="274">
        <v>37697</v>
      </c>
      <c r="D14" s="274">
        <v>36842</v>
      </c>
      <c r="E14" s="274">
        <v>193990</v>
      </c>
      <c r="F14" s="275">
        <v>97.73</v>
      </c>
      <c r="G14" s="275">
        <v>108.77</v>
      </c>
      <c r="H14" s="276">
        <v>114.52</v>
      </c>
    </row>
    <row r="15" spans="1:8" ht="19.5" customHeight="1">
      <c r="A15" s="367" t="s">
        <v>4</v>
      </c>
      <c r="B15" s="268" t="s">
        <v>131</v>
      </c>
      <c r="C15" s="274">
        <v>5239</v>
      </c>
      <c r="D15" s="274">
        <v>5650</v>
      </c>
      <c r="E15" s="274">
        <v>24091</v>
      </c>
      <c r="F15" s="275">
        <v>107.85</v>
      </c>
      <c r="G15" s="275">
        <v>98.85</v>
      </c>
      <c r="H15" s="276">
        <v>103.84</v>
      </c>
    </row>
    <row r="16" spans="1:8" ht="19.5" customHeight="1">
      <c r="A16" s="367" t="s">
        <v>345</v>
      </c>
      <c r="B16" s="268" t="s">
        <v>131</v>
      </c>
      <c r="C16" s="274">
        <v>1295</v>
      </c>
      <c r="D16" s="274">
        <v>1301</v>
      </c>
      <c r="E16" s="274">
        <v>6029</v>
      </c>
      <c r="F16" s="275">
        <v>100.46</v>
      </c>
      <c r="G16" s="275">
        <v>113.23</v>
      </c>
      <c r="H16" s="276">
        <v>108.4</v>
      </c>
    </row>
    <row r="17" spans="1:8" ht="19.5" customHeight="1">
      <c r="A17" s="367" t="s">
        <v>346</v>
      </c>
      <c r="B17" s="268" t="s">
        <v>131</v>
      </c>
      <c r="C17" s="274">
        <v>1590</v>
      </c>
      <c r="D17" s="274">
        <v>1650</v>
      </c>
      <c r="E17" s="274">
        <v>7390</v>
      </c>
      <c r="F17" s="275">
        <v>103.77</v>
      </c>
      <c r="G17" s="275">
        <v>114.03</v>
      </c>
      <c r="H17" s="276">
        <v>119.19</v>
      </c>
    </row>
    <row r="18" spans="1:8" ht="19.5" customHeight="1">
      <c r="A18" s="367" t="s">
        <v>347</v>
      </c>
      <c r="B18" s="268" t="s">
        <v>131</v>
      </c>
      <c r="C18" s="274">
        <v>2053</v>
      </c>
      <c r="D18" s="274">
        <v>2152</v>
      </c>
      <c r="E18" s="274">
        <v>7903</v>
      </c>
      <c r="F18" s="275">
        <v>104.82</v>
      </c>
      <c r="G18" s="275">
        <v>164.9</v>
      </c>
      <c r="H18" s="276">
        <v>82.68</v>
      </c>
    </row>
    <row r="19" spans="1:8" ht="29.25" customHeight="1">
      <c r="A19" s="367" t="s">
        <v>348</v>
      </c>
      <c r="B19" s="268" t="s">
        <v>133</v>
      </c>
      <c r="C19" s="274">
        <v>332</v>
      </c>
      <c r="D19" s="274">
        <v>268</v>
      </c>
      <c r="E19" s="274">
        <v>1529</v>
      </c>
      <c r="F19" s="275">
        <v>80.72</v>
      </c>
      <c r="G19" s="275">
        <v>69.43</v>
      </c>
      <c r="H19" s="276">
        <v>78.86</v>
      </c>
    </row>
    <row r="20" spans="1:8" ht="41.25" customHeight="1">
      <c r="A20" s="367" t="s">
        <v>349</v>
      </c>
      <c r="B20" s="268" t="s">
        <v>133</v>
      </c>
      <c r="C20" s="274">
        <v>3187</v>
      </c>
      <c r="D20" s="274">
        <v>3577</v>
      </c>
      <c r="E20" s="274">
        <v>19916</v>
      </c>
      <c r="F20" s="275">
        <v>112.24</v>
      </c>
      <c r="G20" s="275">
        <v>106.52</v>
      </c>
      <c r="H20" s="276">
        <v>115.62</v>
      </c>
    </row>
    <row r="21" spans="1:8" ht="29.25" customHeight="1">
      <c r="A21" s="367" t="s">
        <v>350</v>
      </c>
      <c r="B21" s="268" t="s">
        <v>133</v>
      </c>
      <c r="C21" s="274">
        <v>307</v>
      </c>
      <c r="D21" s="274">
        <v>300</v>
      </c>
      <c r="E21" s="274">
        <v>1483</v>
      </c>
      <c r="F21" s="275">
        <v>97.72</v>
      </c>
      <c r="G21" s="275">
        <v>500</v>
      </c>
      <c r="H21" s="276">
        <v>169.29</v>
      </c>
    </row>
    <row r="22" spans="1:8" ht="69" customHeight="1">
      <c r="A22" s="367" t="s">
        <v>351</v>
      </c>
      <c r="B22" s="268" t="s">
        <v>133</v>
      </c>
      <c r="C22" s="274">
        <v>5128</v>
      </c>
      <c r="D22" s="274">
        <v>4500</v>
      </c>
      <c r="E22" s="274">
        <v>22470</v>
      </c>
      <c r="F22" s="275">
        <v>87.75</v>
      </c>
      <c r="G22" s="275">
        <v>96.32</v>
      </c>
      <c r="H22" s="276">
        <v>105.39</v>
      </c>
    </row>
    <row r="23" spans="1:8" ht="30.75" customHeight="1">
      <c r="A23" s="367" t="s">
        <v>352</v>
      </c>
      <c r="B23" s="268" t="s">
        <v>134</v>
      </c>
      <c r="C23" s="274">
        <v>32</v>
      </c>
      <c r="D23" s="274">
        <v>29</v>
      </c>
      <c r="E23" s="274">
        <v>275</v>
      </c>
      <c r="F23" s="275">
        <v>90.63</v>
      </c>
      <c r="G23" s="275">
        <v>78.38</v>
      </c>
      <c r="H23" s="276">
        <v>82.83</v>
      </c>
    </row>
    <row r="24" spans="1:8" ht="19.5" customHeight="1">
      <c r="A24" s="367" t="s">
        <v>353</v>
      </c>
      <c r="B24" s="268" t="s">
        <v>0</v>
      </c>
      <c r="C24" s="274">
        <v>163366</v>
      </c>
      <c r="D24" s="274">
        <v>145039</v>
      </c>
      <c r="E24" s="274">
        <v>883841</v>
      </c>
      <c r="F24" s="275">
        <v>88.78</v>
      </c>
      <c r="G24" s="275">
        <v>68.71</v>
      </c>
      <c r="H24" s="276">
        <v>116.21</v>
      </c>
    </row>
    <row r="25" spans="1:8" ht="19.5" customHeight="1">
      <c r="A25" s="367" t="s">
        <v>354</v>
      </c>
      <c r="B25" s="268" t="s">
        <v>265</v>
      </c>
      <c r="C25" s="274">
        <v>2233</v>
      </c>
      <c r="D25" s="274">
        <v>1975</v>
      </c>
      <c r="E25" s="274">
        <v>10926</v>
      </c>
      <c r="F25" s="275">
        <v>88.45</v>
      </c>
      <c r="G25" s="275">
        <v>51.93</v>
      </c>
      <c r="H25" s="276">
        <v>67.96</v>
      </c>
    </row>
    <row r="26" spans="1:8" ht="19.5" customHeight="1">
      <c r="A26" s="367" t="s">
        <v>355</v>
      </c>
      <c r="B26" s="268" t="s">
        <v>135</v>
      </c>
      <c r="C26" s="274">
        <v>1850</v>
      </c>
      <c r="D26" s="274">
        <v>1870</v>
      </c>
      <c r="E26" s="274">
        <v>8081</v>
      </c>
      <c r="F26" s="275">
        <v>101.08</v>
      </c>
      <c r="G26" s="275">
        <v>106.25</v>
      </c>
      <c r="H26" s="276">
        <v>109.84</v>
      </c>
    </row>
    <row r="27" spans="1:8" ht="19.5" customHeight="1">
      <c r="A27" s="367" t="s">
        <v>356</v>
      </c>
      <c r="B27" s="268" t="s">
        <v>135</v>
      </c>
      <c r="C27" s="274">
        <v>1</v>
      </c>
      <c r="D27" s="274">
        <v>2</v>
      </c>
      <c r="E27" s="274">
        <v>8</v>
      </c>
      <c r="F27" s="275">
        <v>200</v>
      </c>
      <c r="G27" s="275">
        <v>100</v>
      </c>
      <c r="H27" s="276">
        <v>100</v>
      </c>
    </row>
    <row r="28" spans="1:8" ht="19.5" customHeight="1">
      <c r="A28" s="367" t="s">
        <v>136</v>
      </c>
      <c r="B28" s="268" t="s">
        <v>0</v>
      </c>
      <c r="C28" s="274">
        <v>120</v>
      </c>
      <c r="D28" s="274">
        <v>119</v>
      </c>
      <c r="E28" s="274">
        <v>531</v>
      </c>
      <c r="F28" s="275">
        <v>99.17</v>
      </c>
      <c r="G28" s="275">
        <v>91.54</v>
      </c>
      <c r="H28" s="276">
        <v>81.19</v>
      </c>
    </row>
    <row r="29" spans="1:8" ht="19.5" customHeight="1">
      <c r="A29" s="367" t="s">
        <v>357</v>
      </c>
      <c r="B29" s="268" t="s">
        <v>0</v>
      </c>
      <c r="C29" s="274">
        <v>550</v>
      </c>
      <c r="D29" s="274">
        <v>425</v>
      </c>
      <c r="E29" s="274">
        <v>1626</v>
      </c>
      <c r="F29" s="275">
        <v>77.27</v>
      </c>
      <c r="G29" s="275">
        <v>102.91</v>
      </c>
      <c r="H29" s="276">
        <v>93.13</v>
      </c>
    </row>
    <row r="30" spans="1:8" ht="30.75" customHeight="1">
      <c r="A30" s="367" t="s">
        <v>358</v>
      </c>
      <c r="B30" s="268" t="s">
        <v>0</v>
      </c>
      <c r="C30" s="274">
        <v>4277</v>
      </c>
      <c r="D30" s="274">
        <v>4935</v>
      </c>
      <c r="E30" s="274">
        <v>20804</v>
      </c>
      <c r="F30" s="275">
        <v>115.38</v>
      </c>
      <c r="G30" s="275">
        <v>80.48</v>
      </c>
      <c r="H30" s="276">
        <v>105.3</v>
      </c>
    </row>
    <row r="31" spans="1:8" ht="19.5" customHeight="1">
      <c r="A31" s="367" t="s">
        <v>137</v>
      </c>
      <c r="B31" s="268" t="s">
        <v>138</v>
      </c>
      <c r="C31" s="274">
        <v>641</v>
      </c>
      <c r="D31" s="274">
        <v>648</v>
      </c>
      <c r="E31" s="274">
        <v>2829</v>
      </c>
      <c r="F31" s="275">
        <v>101.09</v>
      </c>
      <c r="G31" s="275">
        <v>131.98</v>
      </c>
      <c r="H31" s="276">
        <v>135.29</v>
      </c>
    </row>
    <row r="32" spans="1:8" ht="19.5" customHeight="1">
      <c r="A32" s="367" t="s">
        <v>12</v>
      </c>
      <c r="B32" s="268" t="s">
        <v>17</v>
      </c>
      <c r="C32" s="274">
        <v>3166917</v>
      </c>
      <c r="D32" s="274">
        <v>3312138</v>
      </c>
      <c r="E32" s="274">
        <v>15633993</v>
      </c>
      <c r="F32" s="275">
        <v>104.59</v>
      </c>
      <c r="G32" s="275">
        <v>94.1</v>
      </c>
      <c r="H32" s="276">
        <v>106.59</v>
      </c>
    </row>
    <row r="33" spans="1:8" ht="19.5" customHeight="1">
      <c r="A33" s="367" t="s">
        <v>143</v>
      </c>
      <c r="B33" s="268" t="s">
        <v>17</v>
      </c>
      <c r="C33" s="274">
        <v>11765</v>
      </c>
      <c r="D33" s="274">
        <v>14938</v>
      </c>
      <c r="E33" s="274">
        <v>58919</v>
      </c>
      <c r="F33" s="275">
        <v>126.97</v>
      </c>
      <c r="G33" s="275">
        <v>77.07</v>
      </c>
      <c r="H33" s="276">
        <v>66.63</v>
      </c>
    </row>
    <row r="34" spans="1:8" ht="27" customHeight="1">
      <c r="A34" s="367" t="s">
        <v>359</v>
      </c>
      <c r="B34" s="268" t="s">
        <v>0</v>
      </c>
      <c r="C34" s="274">
        <v>23</v>
      </c>
      <c r="D34" s="274">
        <v>25</v>
      </c>
      <c r="E34" s="274">
        <v>110</v>
      </c>
      <c r="F34" s="275">
        <v>108.7</v>
      </c>
      <c r="G34" s="275">
        <v>156.25</v>
      </c>
      <c r="H34" s="276">
        <v>74.83</v>
      </c>
    </row>
    <row r="35" spans="1:8" ht="19.5" customHeight="1">
      <c r="A35" s="367" t="s">
        <v>188</v>
      </c>
      <c r="B35" s="268" t="s">
        <v>0</v>
      </c>
      <c r="C35" s="274">
        <v>633</v>
      </c>
      <c r="D35" s="274">
        <v>452</v>
      </c>
      <c r="E35" s="274">
        <v>2712</v>
      </c>
      <c r="F35" s="275">
        <v>71.41</v>
      </c>
      <c r="G35" s="275">
        <v>117.4</v>
      </c>
      <c r="H35" s="276">
        <v>113.9</v>
      </c>
    </row>
    <row r="36" spans="1:8" ht="29.25" customHeight="1">
      <c r="A36" s="367" t="s">
        <v>360</v>
      </c>
      <c r="B36" s="268" t="s">
        <v>0</v>
      </c>
      <c r="C36" s="274">
        <v>93</v>
      </c>
      <c r="D36" s="274">
        <v>105</v>
      </c>
      <c r="E36" s="274">
        <v>547</v>
      </c>
      <c r="F36" s="275">
        <v>112.9</v>
      </c>
      <c r="G36" s="275">
        <v>120.69</v>
      </c>
      <c r="H36" s="276">
        <v>108.32</v>
      </c>
    </row>
    <row r="37" spans="1:8" ht="19.5" customHeight="1">
      <c r="A37" s="277"/>
      <c r="B37" s="278"/>
      <c r="C37" s="278"/>
      <c r="D37" s="278"/>
      <c r="E37" s="278"/>
      <c r="F37" s="278"/>
      <c r="G37" s="278"/>
      <c r="H37" s="278"/>
    </row>
    <row r="38" spans="1:8" ht="19.5" customHeight="1">
      <c r="A38" s="277"/>
      <c r="B38" s="278"/>
      <c r="C38" s="278"/>
      <c r="D38" s="278"/>
      <c r="E38" s="278"/>
      <c r="F38" s="278"/>
      <c r="G38" s="278"/>
      <c r="H38" s="278"/>
    </row>
    <row r="39" spans="1:8" ht="44.25" customHeight="1">
      <c r="A39" s="277"/>
      <c r="B39" s="278"/>
      <c r="C39" s="278"/>
      <c r="D39" s="278"/>
      <c r="E39" s="278"/>
      <c r="F39" s="278"/>
      <c r="G39" s="278"/>
      <c r="H39" s="278"/>
    </row>
    <row r="40" spans="1:8" ht="46.5" customHeight="1">
      <c r="A40" s="369" t="s">
        <v>377</v>
      </c>
      <c r="B40" s="369"/>
      <c r="C40" s="369"/>
      <c r="D40" s="369"/>
      <c r="E40" s="369"/>
      <c r="F40" s="369"/>
      <c r="G40" s="369"/>
      <c r="H40" s="369"/>
    </row>
    <row r="41" spans="1:8" ht="22.5" customHeight="1" thickBot="1">
      <c r="A41" s="136"/>
      <c r="B41" s="136"/>
      <c r="C41" s="136"/>
      <c r="D41" s="136"/>
      <c r="E41" s="136"/>
      <c r="F41" s="136"/>
      <c r="G41" s="136"/>
      <c r="H41" s="136"/>
    </row>
    <row r="42" spans="1:8" ht="22.5" customHeight="1">
      <c r="A42" s="371"/>
      <c r="B42" s="373" t="s">
        <v>41</v>
      </c>
      <c r="C42" s="271" t="s">
        <v>3</v>
      </c>
      <c r="D42" s="271" t="s">
        <v>150</v>
      </c>
      <c r="E42" s="271" t="s">
        <v>151</v>
      </c>
      <c r="F42" s="376" t="s">
        <v>321</v>
      </c>
      <c r="G42" s="376"/>
      <c r="H42" s="271" t="s">
        <v>216</v>
      </c>
    </row>
    <row r="43" spans="1:8" ht="22.5" customHeight="1">
      <c r="A43" s="372"/>
      <c r="B43" s="374"/>
      <c r="C43" s="270" t="s">
        <v>202</v>
      </c>
      <c r="D43" s="270" t="s">
        <v>214</v>
      </c>
      <c r="E43" s="270" t="s">
        <v>215</v>
      </c>
      <c r="F43" s="377" t="s">
        <v>153</v>
      </c>
      <c r="G43" s="377"/>
      <c r="H43" s="270" t="s">
        <v>339</v>
      </c>
    </row>
    <row r="44" spans="1:8" ht="22.5" customHeight="1">
      <c r="A44" s="372"/>
      <c r="B44" s="374"/>
      <c r="C44" s="270" t="s">
        <v>152</v>
      </c>
      <c r="D44" s="270" t="s">
        <v>152</v>
      </c>
      <c r="E44" s="270" t="s">
        <v>152</v>
      </c>
      <c r="F44" s="272" t="s">
        <v>202</v>
      </c>
      <c r="G44" s="272" t="s">
        <v>145</v>
      </c>
      <c r="H44" s="270" t="s">
        <v>154</v>
      </c>
    </row>
    <row r="45" spans="1:8" ht="19.5" customHeight="1">
      <c r="A45" s="372"/>
      <c r="B45" s="375"/>
      <c r="C45" s="273">
        <v>2023</v>
      </c>
      <c r="D45" s="273">
        <v>2023</v>
      </c>
      <c r="E45" s="273">
        <v>2023</v>
      </c>
      <c r="F45" s="273" t="s">
        <v>302</v>
      </c>
      <c r="G45" s="273" t="s">
        <v>282</v>
      </c>
      <c r="H45" s="273" t="s">
        <v>340</v>
      </c>
    </row>
    <row r="46" spans="1:8" ht="30.75" customHeight="1">
      <c r="A46" s="367" t="s">
        <v>361</v>
      </c>
      <c r="B46" s="268" t="s">
        <v>139</v>
      </c>
      <c r="C46" s="274">
        <v>8047</v>
      </c>
      <c r="D46" s="274">
        <v>8526</v>
      </c>
      <c r="E46" s="274">
        <v>39406</v>
      </c>
      <c r="F46" s="275">
        <v>105.95</v>
      </c>
      <c r="G46" s="275">
        <v>63.74</v>
      </c>
      <c r="H46" s="276">
        <v>80.35</v>
      </c>
    </row>
    <row r="47" spans="1:8" ht="28.5" customHeight="1">
      <c r="A47" s="367" t="s">
        <v>362</v>
      </c>
      <c r="B47" s="268" t="s">
        <v>139</v>
      </c>
      <c r="C47" s="274">
        <v>1998</v>
      </c>
      <c r="D47" s="274">
        <v>2326</v>
      </c>
      <c r="E47" s="274">
        <v>9982</v>
      </c>
      <c r="F47" s="275">
        <v>116.42</v>
      </c>
      <c r="G47" s="275">
        <v>150.84</v>
      </c>
      <c r="H47" s="276">
        <v>122.39</v>
      </c>
    </row>
    <row r="48" spans="1:8" ht="19.5" customHeight="1">
      <c r="A48" s="367" t="s">
        <v>363</v>
      </c>
      <c r="B48" s="268" t="s">
        <v>341</v>
      </c>
      <c r="C48" s="274">
        <v>16101</v>
      </c>
      <c r="D48" s="274">
        <v>15903</v>
      </c>
      <c r="E48" s="274">
        <v>80295</v>
      </c>
      <c r="F48" s="275">
        <v>98.77</v>
      </c>
      <c r="G48" s="275">
        <v>89.75</v>
      </c>
      <c r="H48" s="276">
        <v>101.44</v>
      </c>
    </row>
    <row r="49" spans="1:8" ht="19.5" customHeight="1">
      <c r="A49" s="367" t="s">
        <v>13</v>
      </c>
      <c r="B49" s="268" t="s">
        <v>364</v>
      </c>
      <c r="C49" s="274">
        <v>248868</v>
      </c>
      <c r="D49" s="274">
        <v>264932</v>
      </c>
      <c r="E49" s="274">
        <v>1232264</v>
      </c>
      <c r="F49" s="275">
        <v>106.45</v>
      </c>
      <c r="G49" s="275">
        <v>101.31</v>
      </c>
      <c r="H49" s="276">
        <v>109.29</v>
      </c>
    </row>
    <row r="50" spans="1:8" ht="19.5" customHeight="1">
      <c r="A50" s="367" t="s">
        <v>365</v>
      </c>
      <c r="B50" s="268" t="s">
        <v>0</v>
      </c>
      <c r="C50" s="274">
        <v>305</v>
      </c>
      <c r="D50" s="274">
        <v>300</v>
      </c>
      <c r="E50" s="274">
        <v>1141</v>
      </c>
      <c r="F50" s="275">
        <v>98.36</v>
      </c>
      <c r="G50" s="275">
        <v>95.54</v>
      </c>
      <c r="H50" s="276">
        <v>91.21</v>
      </c>
    </row>
    <row r="51" spans="1:8" ht="19.5" customHeight="1">
      <c r="A51" s="367" t="s">
        <v>366</v>
      </c>
      <c r="B51" s="268" t="s">
        <v>0</v>
      </c>
      <c r="C51" s="274">
        <v>35</v>
      </c>
      <c r="D51" s="274">
        <v>40</v>
      </c>
      <c r="E51" s="274">
        <v>240</v>
      </c>
      <c r="F51" s="275">
        <v>114.29</v>
      </c>
      <c r="G51" s="275">
        <v>125</v>
      </c>
      <c r="H51" s="276">
        <v>150.94</v>
      </c>
    </row>
    <row r="52" spans="1:8" ht="19.5" customHeight="1">
      <c r="A52" s="367" t="s">
        <v>14</v>
      </c>
      <c r="B52" s="268" t="s">
        <v>0</v>
      </c>
      <c r="C52" s="274">
        <v>435</v>
      </c>
      <c r="D52" s="274">
        <v>882</v>
      </c>
      <c r="E52" s="274">
        <v>1899</v>
      </c>
      <c r="F52" s="275">
        <v>202.76</v>
      </c>
      <c r="G52" s="275">
        <v>120.49</v>
      </c>
      <c r="H52" s="276">
        <v>49.38</v>
      </c>
    </row>
    <row r="53" spans="1:8" ht="30" customHeight="1">
      <c r="A53" s="367" t="s">
        <v>367</v>
      </c>
      <c r="B53" s="268" t="s">
        <v>0</v>
      </c>
      <c r="C53" s="274">
        <v>5090</v>
      </c>
      <c r="D53" s="274">
        <v>8641</v>
      </c>
      <c r="E53" s="274">
        <v>33563</v>
      </c>
      <c r="F53" s="275">
        <v>169.76</v>
      </c>
      <c r="G53" s="275">
        <v>248.88</v>
      </c>
      <c r="H53" s="276">
        <v>102.73</v>
      </c>
    </row>
    <row r="54" spans="1:8" ht="19.5" customHeight="1">
      <c r="A54" s="367" t="s">
        <v>5</v>
      </c>
      <c r="B54" s="268" t="s">
        <v>0</v>
      </c>
      <c r="C54" s="274">
        <v>18643</v>
      </c>
      <c r="D54" s="274">
        <v>27600</v>
      </c>
      <c r="E54" s="274">
        <v>69279</v>
      </c>
      <c r="F54" s="275">
        <v>148.04</v>
      </c>
      <c r="G54" s="275">
        <v>98.55</v>
      </c>
      <c r="H54" s="276">
        <v>49.22</v>
      </c>
    </row>
    <row r="55" spans="1:8" ht="29.25" customHeight="1">
      <c r="A55" s="367" t="s">
        <v>368</v>
      </c>
      <c r="B55" s="268" t="s">
        <v>140</v>
      </c>
      <c r="C55" s="274">
        <v>45</v>
      </c>
      <c r="D55" s="274">
        <v>47</v>
      </c>
      <c r="E55" s="274">
        <v>183</v>
      </c>
      <c r="F55" s="275">
        <v>104.44</v>
      </c>
      <c r="G55" s="275">
        <v>60.26</v>
      </c>
      <c r="H55" s="276">
        <v>82.06</v>
      </c>
    </row>
    <row r="56" spans="1:8" ht="29.25" customHeight="1">
      <c r="A56" s="367" t="s">
        <v>369</v>
      </c>
      <c r="B56" s="268" t="s">
        <v>140</v>
      </c>
      <c r="C56" s="274">
        <v>22</v>
      </c>
      <c r="D56" s="274">
        <v>19</v>
      </c>
      <c r="E56" s="274">
        <v>89</v>
      </c>
      <c r="F56" s="275">
        <v>86.36</v>
      </c>
      <c r="G56" s="275">
        <v>135.71</v>
      </c>
      <c r="H56" s="276">
        <v>89.9</v>
      </c>
    </row>
    <row r="57" spans="1:8" ht="29.25" customHeight="1">
      <c r="A57" s="367" t="s">
        <v>370</v>
      </c>
      <c r="B57" s="268" t="s">
        <v>140</v>
      </c>
      <c r="C57" s="274">
        <v>32</v>
      </c>
      <c r="D57" s="274">
        <v>21</v>
      </c>
      <c r="E57" s="274">
        <v>118</v>
      </c>
      <c r="F57" s="275">
        <v>65.63</v>
      </c>
      <c r="G57" s="275">
        <v>100</v>
      </c>
      <c r="H57" s="276">
        <v>129.67</v>
      </c>
    </row>
    <row r="58" spans="1:8" ht="19.5" customHeight="1">
      <c r="A58" s="367" t="s">
        <v>141</v>
      </c>
      <c r="B58" s="268" t="s">
        <v>18</v>
      </c>
      <c r="C58" s="274">
        <v>578359</v>
      </c>
      <c r="D58" s="274">
        <v>457292</v>
      </c>
      <c r="E58" s="274">
        <v>2740389</v>
      </c>
      <c r="F58" s="275">
        <v>79.07</v>
      </c>
      <c r="G58" s="275">
        <v>51.18</v>
      </c>
      <c r="H58" s="276">
        <v>74.83</v>
      </c>
    </row>
    <row r="59" spans="1:8" ht="19.5" customHeight="1">
      <c r="A59" s="367" t="s">
        <v>371</v>
      </c>
      <c r="B59" s="268" t="s">
        <v>18</v>
      </c>
      <c r="C59" s="274">
        <v>335833</v>
      </c>
      <c r="D59" s="274">
        <v>236245</v>
      </c>
      <c r="E59" s="274">
        <v>1503300</v>
      </c>
      <c r="F59" s="275">
        <v>70.35</v>
      </c>
      <c r="G59" s="275">
        <v>51.38</v>
      </c>
      <c r="H59" s="276">
        <v>72.68</v>
      </c>
    </row>
    <row r="60" spans="1:8" ht="19.5" customHeight="1">
      <c r="A60" s="367" t="s">
        <v>372</v>
      </c>
      <c r="B60" s="268" t="s">
        <v>18</v>
      </c>
      <c r="C60" s="274">
        <v>34930</v>
      </c>
      <c r="D60" s="274">
        <v>19895</v>
      </c>
      <c r="E60" s="274">
        <v>164950</v>
      </c>
      <c r="F60" s="275">
        <v>56.96</v>
      </c>
      <c r="G60" s="275">
        <v>62.59</v>
      </c>
      <c r="H60" s="276">
        <v>70.75</v>
      </c>
    </row>
    <row r="61" spans="1:8" ht="19.5" customHeight="1">
      <c r="A61" s="367" t="s">
        <v>373</v>
      </c>
      <c r="B61" s="268" t="s">
        <v>18</v>
      </c>
      <c r="C61" s="274">
        <v>12295</v>
      </c>
      <c r="D61" s="274">
        <v>5500</v>
      </c>
      <c r="E61" s="274">
        <v>49705</v>
      </c>
      <c r="F61" s="275">
        <v>44.73</v>
      </c>
      <c r="G61" s="275">
        <v>51.87</v>
      </c>
      <c r="H61" s="276">
        <v>72.05</v>
      </c>
    </row>
    <row r="62" spans="1:8" ht="19.5" customHeight="1">
      <c r="A62" s="367" t="s">
        <v>284</v>
      </c>
      <c r="B62" s="268" t="s">
        <v>285</v>
      </c>
      <c r="C62" s="274">
        <v>7</v>
      </c>
      <c r="D62" s="274">
        <v>12</v>
      </c>
      <c r="E62" s="274">
        <v>38</v>
      </c>
      <c r="F62" s="275">
        <v>171.43</v>
      </c>
      <c r="G62" s="275">
        <v>80</v>
      </c>
      <c r="H62" s="276">
        <v>111.76</v>
      </c>
    </row>
    <row r="63" spans="1:8" ht="19.5" customHeight="1">
      <c r="A63" s="367" t="s">
        <v>6</v>
      </c>
      <c r="B63" s="268" t="s">
        <v>374</v>
      </c>
      <c r="C63" s="274">
        <v>178</v>
      </c>
      <c r="D63" s="274">
        <v>191</v>
      </c>
      <c r="E63" s="274">
        <v>917</v>
      </c>
      <c r="F63" s="275">
        <v>107.3</v>
      </c>
      <c r="G63" s="275">
        <v>95.5</v>
      </c>
      <c r="H63" s="276">
        <v>96.12</v>
      </c>
    </row>
    <row r="64" spans="1:8" ht="19.5" customHeight="1">
      <c r="A64" s="367" t="s">
        <v>7</v>
      </c>
      <c r="B64" s="268" t="s">
        <v>374</v>
      </c>
      <c r="C64" s="274">
        <v>201</v>
      </c>
      <c r="D64" s="274">
        <v>220</v>
      </c>
      <c r="E64" s="274">
        <v>927</v>
      </c>
      <c r="F64" s="275">
        <v>109.45</v>
      </c>
      <c r="G64" s="275">
        <v>106.8</v>
      </c>
      <c r="H64" s="276">
        <v>99.36</v>
      </c>
    </row>
    <row r="65" spans="1:8" ht="19.5" customHeight="1">
      <c r="A65" s="367" t="s">
        <v>19</v>
      </c>
      <c r="B65" s="268" t="s">
        <v>375</v>
      </c>
      <c r="C65" s="274">
        <v>3111</v>
      </c>
      <c r="D65" s="274">
        <v>3208</v>
      </c>
      <c r="E65" s="274">
        <v>14504</v>
      </c>
      <c r="F65" s="275">
        <v>103.12</v>
      </c>
      <c r="G65" s="275">
        <v>101.84</v>
      </c>
      <c r="H65" s="276">
        <v>103.41</v>
      </c>
    </row>
    <row r="66" spans="1:8" ht="19.5" customHeight="1">
      <c r="A66" s="293"/>
      <c r="B66" s="294"/>
      <c r="C66" s="294"/>
      <c r="D66" s="294"/>
      <c r="E66" s="294"/>
      <c r="F66" s="294"/>
      <c r="G66" s="294"/>
      <c r="H66" s="294"/>
    </row>
    <row r="67" spans="1:8" ht="19.5" customHeight="1">
      <c r="A67" s="293"/>
      <c r="B67" s="294"/>
      <c r="C67" s="294"/>
      <c r="D67" s="294"/>
      <c r="E67" s="294"/>
      <c r="F67" s="294"/>
      <c r="G67" s="294"/>
      <c r="H67" s="294"/>
    </row>
    <row r="68" spans="1:8" ht="19.5" customHeight="1">
      <c r="A68" s="293"/>
      <c r="B68" s="294"/>
      <c r="C68" s="294"/>
      <c r="D68" s="294"/>
      <c r="E68" s="294"/>
      <c r="F68" s="294"/>
      <c r="G68" s="294"/>
      <c r="H68" s="294"/>
    </row>
    <row r="69" spans="1:8" ht="19.5" customHeight="1">
      <c r="A69" s="293"/>
      <c r="B69" s="294"/>
      <c r="C69" s="294"/>
      <c r="D69" s="294"/>
      <c r="E69" s="294"/>
      <c r="F69" s="294"/>
      <c r="G69" s="294"/>
      <c r="H69" s="294"/>
    </row>
    <row r="70" spans="1:8" ht="19.5" customHeight="1">
      <c r="A70" s="293"/>
      <c r="B70" s="294"/>
      <c r="C70" s="294"/>
      <c r="D70" s="294"/>
      <c r="E70" s="294"/>
      <c r="F70" s="294"/>
      <c r="G70" s="294"/>
      <c r="H70" s="294"/>
    </row>
    <row r="71" spans="1:8" ht="19.5" customHeight="1">
      <c r="A71" s="293"/>
      <c r="B71" s="294"/>
      <c r="C71" s="294"/>
      <c r="D71" s="294"/>
      <c r="E71" s="294"/>
      <c r="F71" s="294"/>
      <c r="G71" s="294"/>
      <c r="H71" s="294"/>
    </row>
    <row r="72" spans="1:8" ht="19.5" customHeight="1">
      <c r="A72" s="293"/>
      <c r="B72" s="294"/>
      <c r="C72" s="294"/>
      <c r="D72" s="294"/>
      <c r="E72" s="294"/>
      <c r="F72" s="294"/>
      <c r="G72" s="294"/>
      <c r="H72" s="294"/>
    </row>
    <row r="73" spans="1:8" ht="19.5" customHeight="1">
      <c r="A73" s="293"/>
      <c r="B73" s="294"/>
      <c r="C73" s="294"/>
      <c r="D73" s="294"/>
      <c r="E73" s="294"/>
      <c r="F73" s="294"/>
      <c r="G73" s="294"/>
      <c r="H73" s="294"/>
    </row>
    <row r="74" spans="1:8" ht="19.5" customHeight="1">
      <c r="A74" s="293"/>
      <c r="B74" s="294"/>
      <c r="C74" s="294"/>
      <c r="D74" s="294"/>
      <c r="E74" s="294"/>
      <c r="F74" s="294"/>
      <c r="G74" s="294"/>
      <c r="H74" s="294"/>
    </row>
    <row r="75" spans="1:8" ht="19.5" customHeight="1">
      <c r="A75" s="293"/>
      <c r="B75" s="294"/>
      <c r="C75" s="294"/>
      <c r="D75" s="294"/>
      <c r="E75" s="294"/>
      <c r="F75" s="294"/>
      <c r="G75" s="294"/>
      <c r="H75" s="294"/>
    </row>
    <row r="76" spans="1:8" ht="19.5" customHeight="1">
      <c r="A76" s="293"/>
      <c r="B76" s="294"/>
      <c r="C76" s="294"/>
      <c r="D76" s="294"/>
      <c r="E76" s="294"/>
      <c r="F76" s="294"/>
      <c r="G76" s="294"/>
      <c r="H76" s="294"/>
    </row>
    <row r="77" spans="1:8" ht="19.5" customHeight="1">
      <c r="A77" s="293"/>
      <c r="B77" s="294"/>
      <c r="C77" s="294"/>
      <c r="D77" s="294"/>
      <c r="E77" s="294"/>
      <c r="F77" s="294"/>
      <c r="G77" s="294"/>
      <c r="H77" s="294"/>
    </row>
    <row r="78" spans="1:8" ht="19.5" customHeight="1">
      <c r="A78" s="293"/>
      <c r="B78" s="294"/>
      <c r="C78" s="294"/>
      <c r="D78" s="294"/>
      <c r="E78" s="294"/>
      <c r="F78" s="294"/>
      <c r="G78" s="294"/>
      <c r="H78" s="294"/>
    </row>
    <row r="79" spans="1:8" ht="19.5" customHeight="1">
      <c r="A79" s="293"/>
      <c r="B79" s="294"/>
      <c r="C79" s="294"/>
      <c r="D79" s="294"/>
      <c r="E79" s="294"/>
      <c r="F79" s="294"/>
      <c r="G79" s="294"/>
      <c r="H79" s="294"/>
    </row>
    <row r="80" spans="1:8" ht="19.5" customHeight="1">
      <c r="A80" s="293"/>
      <c r="B80" s="294"/>
      <c r="C80" s="294"/>
      <c r="D80" s="294"/>
      <c r="E80" s="294"/>
      <c r="F80" s="294"/>
      <c r="G80" s="294"/>
      <c r="H80" s="294"/>
    </row>
    <row r="81" spans="1:8" ht="19.5" customHeight="1">
      <c r="A81" s="293"/>
      <c r="B81" s="294"/>
      <c r="C81" s="294"/>
      <c r="D81" s="294"/>
      <c r="E81" s="294"/>
      <c r="F81" s="294"/>
      <c r="G81" s="294"/>
      <c r="H81" s="294"/>
    </row>
    <row r="82" spans="1:8" ht="19.5" customHeight="1">
      <c r="A82" s="293"/>
      <c r="B82" s="294"/>
      <c r="C82" s="294"/>
      <c r="D82" s="294"/>
      <c r="E82" s="294"/>
      <c r="F82" s="294"/>
      <c r="G82" s="294"/>
      <c r="H82" s="294"/>
    </row>
    <row r="83" spans="1:8" ht="19.5" customHeight="1">
      <c r="A83" s="293"/>
      <c r="B83" s="294"/>
      <c r="C83" s="294"/>
      <c r="D83" s="294"/>
      <c r="E83" s="294"/>
      <c r="F83" s="294"/>
      <c r="G83" s="294"/>
      <c r="H83" s="294"/>
    </row>
    <row r="84" spans="1:8" ht="19.5" customHeight="1">
      <c r="A84" s="293"/>
      <c r="B84" s="294"/>
      <c r="C84" s="294"/>
      <c r="D84" s="294"/>
      <c r="E84" s="294"/>
      <c r="F84" s="294"/>
      <c r="G84" s="294"/>
      <c r="H84" s="294"/>
    </row>
    <row r="85" spans="1:8" ht="19.5" customHeight="1">
      <c r="A85" s="293"/>
      <c r="B85" s="294"/>
      <c r="C85" s="294"/>
      <c r="D85" s="294"/>
      <c r="E85" s="294"/>
      <c r="F85" s="294"/>
      <c r="G85" s="294"/>
      <c r="H85" s="294"/>
    </row>
    <row r="86" spans="1:8" ht="19.5" customHeight="1">
      <c r="A86" s="293"/>
      <c r="B86" s="294"/>
      <c r="C86" s="294"/>
      <c r="D86" s="294"/>
      <c r="E86" s="294"/>
      <c r="F86" s="294"/>
      <c r="G86" s="294"/>
      <c r="H86" s="294"/>
    </row>
    <row r="87" spans="1:8" ht="19.5" customHeight="1">
      <c r="A87" s="293"/>
      <c r="B87" s="294"/>
      <c r="C87" s="294"/>
      <c r="D87" s="294"/>
      <c r="E87" s="294"/>
      <c r="F87" s="294"/>
      <c r="G87" s="294"/>
      <c r="H87" s="294"/>
    </row>
    <row r="88" spans="1:8" ht="19.5" customHeight="1">
      <c r="A88" s="293"/>
      <c r="B88" s="294"/>
      <c r="C88" s="294"/>
      <c r="D88" s="294"/>
      <c r="E88" s="294"/>
      <c r="F88" s="294"/>
      <c r="G88" s="294"/>
      <c r="H88" s="294"/>
    </row>
    <row r="89" spans="1:8" ht="19.5" customHeight="1">
      <c r="A89" s="293"/>
      <c r="B89" s="294"/>
      <c r="C89" s="294"/>
      <c r="D89" s="294"/>
      <c r="E89" s="294"/>
      <c r="F89" s="294"/>
      <c r="G89" s="294"/>
      <c r="H89" s="294"/>
    </row>
    <row r="90" spans="1:8" ht="19.5" customHeight="1">
      <c r="A90" s="293"/>
      <c r="B90" s="294"/>
      <c r="C90" s="294"/>
      <c r="D90" s="294"/>
      <c r="E90" s="294"/>
      <c r="F90" s="294"/>
      <c r="G90" s="294"/>
      <c r="H90" s="294"/>
    </row>
    <row r="91" spans="1:8" ht="15.75">
      <c r="A91" s="293"/>
      <c r="B91" s="294"/>
      <c r="C91" s="294"/>
      <c r="D91" s="294"/>
      <c r="E91" s="294"/>
      <c r="F91" s="294"/>
      <c r="G91" s="294"/>
      <c r="H91" s="294"/>
    </row>
    <row r="92" spans="1:8" ht="15.75">
      <c r="A92" s="293"/>
      <c r="B92" s="294"/>
      <c r="C92" s="294"/>
      <c r="D92" s="294"/>
      <c r="E92" s="294"/>
      <c r="F92" s="294"/>
      <c r="G92" s="294"/>
      <c r="H92" s="294"/>
    </row>
    <row r="93" spans="1:8" ht="15.75">
      <c r="A93" s="293"/>
      <c r="B93" s="294"/>
      <c r="C93" s="294"/>
      <c r="D93" s="294"/>
      <c r="E93" s="294"/>
      <c r="F93" s="294"/>
      <c r="G93" s="294"/>
      <c r="H93" s="294"/>
    </row>
    <row r="94" spans="1:8" ht="15.75">
      <c r="A94" s="293"/>
      <c r="B94" s="294"/>
      <c r="C94" s="294"/>
      <c r="D94" s="294"/>
      <c r="E94" s="294"/>
      <c r="F94" s="294"/>
      <c r="G94" s="294"/>
      <c r="H94" s="294"/>
    </row>
    <row r="95" spans="1:8" ht="15.75">
      <c r="A95" s="293"/>
      <c r="B95" s="294"/>
      <c r="C95" s="294"/>
      <c r="D95" s="294"/>
      <c r="E95" s="294"/>
      <c r="F95" s="294"/>
      <c r="G95" s="294"/>
      <c r="H95" s="294"/>
    </row>
    <row r="96" spans="1:8" ht="15.75">
      <c r="A96" s="293"/>
      <c r="B96" s="294"/>
      <c r="C96" s="294"/>
      <c r="D96" s="294"/>
      <c r="E96" s="294"/>
      <c r="F96" s="294"/>
      <c r="G96" s="294"/>
      <c r="H96" s="294"/>
    </row>
    <row r="97" spans="1:8" ht="15.75">
      <c r="A97" s="293"/>
      <c r="B97" s="294"/>
      <c r="C97" s="294"/>
      <c r="D97" s="294"/>
      <c r="E97" s="294"/>
      <c r="F97" s="294"/>
      <c r="G97" s="294"/>
      <c r="H97" s="294"/>
    </row>
    <row r="98" spans="1:8" ht="15.75">
      <c r="A98" s="293"/>
      <c r="B98" s="294"/>
      <c r="C98" s="294"/>
      <c r="D98" s="294"/>
      <c r="E98" s="294"/>
      <c r="F98" s="294"/>
      <c r="G98" s="294"/>
      <c r="H98" s="294"/>
    </row>
    <row r="99" spans="1:8" ht="15.75">
      <c r="A99" s="293"/>
      <c r="B99" s="294"/>
      <c r="C99" s="294"/>
      <c r="D99" s="294"/>
      <c r="E99" s="294"/>
      <c r="F99" s="294"/>
      <c r="G99" s="294"/>
      <c r="H99" s="294"/>
    </row>
    <row r="100" spans="1:8" ht="15.75">
      <c r="A100" s="293"/>
      <c r="B100" s="294"/>
      <c r="C100" s="294"/>
      <c r="D100" s="294"/>
      <c r="E100" s="294"/>
      <c r="F100" s="294"/>
      <c r="G100" s="294"/>
      <c r="H100" s="294"/>
    </row>
    <row r="101" spans="1:8" ht="15.75">
      <c r="A101" s="293"/>
      <c r="B101" s="294"/>
      <c r="C101" s="294"/>
      <c r="D101" s="294"/>
      <c r="E101" s="294"/>
      <c r="F101" s="294"/>
      <c r="G101" s="294"/>
      <c r="H101" s="294"/>
    </row>
    <row r="102" spans="1:8" ht="15.75">
      <c r="A102" s="293"/>
      <c r="B102" s="294"/>
      <c r="C102" s="294"/>
      <c r="D102" s="294"/>
      <c r="E102" s="294"/>
      <c r="F102" s="294"/>
      <c r="G102" s="294"/>
      <c r="H102" s="294"/>
    </row>
    <row r="103" spans="1:8" ht="15.75">
      <c r="A103" s="293"/>
      <c r="B103" s="294"/>
      <c r="C103" s="294"/>
      <c r="D103" s="294"/>
      <c r="E103" s="294"/>
      <c r="F103" s="294"/>
      <c r="G103" s="294"/>
      <c r="H103" s="294"/>
    </row>
    <row r="104" spans="1:8" ht="15.75">
      <c r="A104" s="293"/>
      <c r="B104" s="294"/>
      <c r="C104" s="294"/>
      <c r="D104" s="294"/>
      <c r="E104" s="294"/>
      <c r="F104" s="294"/>
      <c r="G104" s="294"/>
      <c r="H104" s="294"/>
    </row>
    <row r="105" spans="1:8" ht="15.75">
      <c r="A105" s="293"/>
      <c r="B105" s="294"/>
      <c r="C105" s="294"/>
      <c r="D105" s="294"/>
      <c r="E105" s="294"/>
      <c r="F105" s="294"/>
      <c r="G105" s="294"/>
      <c r="H105" s="294"/>
    </row>
    <row r="106" spans="1:8" ht="15.75">
      <c r="A106" s="293"/>
      <c r="B106" s="294"/>
      <c r="C106" s="294"/>
      <c r="D106" s="294"/>
      <c r="E106" s="294"/>
      <c r="F106" s="294"/>
      <c r="G106" s="294"/>
      <c r="H106" s="294"/>
    </row>
    <row r="107" spans="1:8" ht="15.75">
      <c r="A107" s="293"/>
      <c r="B107" s="294"/>
      <c r="C107" s="294"/>
      <c r="D107" s="294"/>
      <c r="E107" s="294"/>
      <c r="F107" s="294"/>
      <c r="G107" s="294"/>
      <c r="H107" s="294"/>
    </row>
    <row r="108" spans="1:8" ht="15.75">
      <c r="A108" s="293"/>
      <c r="B108" s="294"/>
      <c r="C108" s="294"/>
      <c r="D108" s="294"/>
      <c r="E108" s="294"/>
      <c r="F108" s="294"/>
      <c r="G108" s="294"/>
      <c r="H108" s="294"/>
    </row>
    <row r="109" spans="1:8" ht="15.75">
      <c r="A109" s="293"/>
      <c r="B109" s="294"/>
      <c r="C109" s="294"/>
      <c r="D109" s="294"/>
      <c r="E109" s="294"/>
      <c r="F109" s="294"/>
      <c r="G109" s="294"/>
      <c r="H109" s="294"/>
    </row>
    <row r="110" spans="1:8" ht="15.75">
      <c r="A110" s="293"/>
      <c r="B110" s="294"/>
      <c r="C110" s="294"/>
      <c r="D110" s="294"/>
      <c r="E110" s="294"/>
      <c r="F110" s="294"/>
      <c r="G110" s="294"/>
      <c r="H110" s="294"/>
    </row>
    <row r="111" spans="1:8" ht="15.75">
      <c r="A111" s="293"/>
      <c r="B111" s="294"/>
      <c r="C111" s="294"/>
      <c r="D111" s="294"/>
      <c r="E111" s="294"/>
      <c r="F111" s="294"/>
      <c r="G111" s="294"/>
      <c r="H111" s="294"/>
    </row>
    <row r="112" spans="1:8" ht="15.75">
      <c r="A112" s="293"/>
      <c r="B112" s="294"/>
      <c r="C112" s="294"/>
      <c r="D112" s="294"/>
      <c r="E112" s="294"/>
      <c r="F112" s="294"/>
      <c r="G112" s="294"/>
      <c r="H112" s="294"/>
    </row>
    <row r="113" spans="1:8" ht="15.75">
      <c r="A113" s="293"/>
      <c r="B113" s="294"/>
      <c r="C113" s="294"/>
      <c r="D113" s="294"/>
      <c r="E113" s="294"/>
      <c r="F113" s="294"/>
      <c r="G113" s="294"/>
      <c r="H113" s="294"/>
    </row>
    <row r="114" spans="1:8" ht="15.75">
      <c r="A114" s="293"/>
      <c r="B114" s="294"/>
      <c r="C114" s="294"/>
      <c r="D114" s="294"/>
      <c r="E114" s="294"/>
      <c r="F114" s="294"/>
      <c r="G114" s="294"/>
      <c r="H114" s="294"/>
    </row>
    <row r="115" spans="1:8" ht="15.75">
      <c r="A115" s="293"/>
      <c r="B115" s="294"/>
      <c r="C115" s="294"/>
      <c r="D115" s="294"/>
      <c r="E115" s="294"/>
      <c r="F115" s="294"/>
      <c r="G115" s="294"/>
      <c r="H115" s="294"/>
    </row>
    <row r="116" spans="1:8" ht="15.75">
      <c r="A116" s="293"/>
      <c r="B116" s="294"/>
      <c r="C116" s="294"/>
      <c r="D116" s="294"/>
      <c r="E116" s="294"/>
      <c r="F116" s="294"/>
      <c r="G116" s="294"/>
      <c r="H116" s="294"/>
    </row>
    <row r="117" spans="1:8" ht="15.75">
      <c r="A117" s="293"/>
      <c r="B117" s="294"/>
      <c r="C117" s="294"/>
      <c r="D117" s="294"/>
      <c r="E117" s="294"/>
      <c r="F117" s="294"/>
      <c r="G117" s="294"/>
      <c r="H117" s="294"/>
    </row>
    <row r="118" spans="1:8" ht="15.75">
      <c r="A118" s="293"/>
      <c r="B118" s="294"/>
      <c r="C118" s="294"/>
      <c r="D118" s="294"/>
      <c r="E118" s="294"/>
      <c r="F118" s="294"/>
      <c r="G118" s="294"/>
      <c r="H118" s="294"/>
    </row>
    <row r="119" spans="1:8" ht="15.75">
      <c r="A119" s="293"/>
      <c r="B119" s="294"/>
      <c r="C119" s="294"/>
      <c r="D119" s="294"/>
      <c r="E119" s="294"/>
      <c r="F119" s="294"/>
      <c r="G119" s="294"/>
      <c r="H119" s="294"/>
    </row>
    <row r="120" spans="1:8" ht="15.75">
      <c r="A120" s="293"/>
      <c r="B120" s="294"/>
      <c r="C120" s="294"/>
      <c r="D120" s="294"/>
      <c r="E120" s="294"/>
      <c r="F120" s="294"/>
      <c r="G120" s="294"/>
      <c r="H120" s="294"/>
    </row>
    <row r="121" spans="1:8" ht="15.75">
      <c r="A121" s="293"/>
      <c r="B121" s="294"/>
      <c r="C121" s="294"/>
      <c r="D121" s="294"/>
      <c r="E121" s="294"/>
      <c r="F121" s="294"/>
      <c r="G121" s="294"/>
      <c r="H121" s="294"/>
    </row>
    <row r="122" spans="1:8" ht="15.75">
      <c r="A122" s="293"/>
      <c r="B122" s="294"/>
      <c r="C122" s="294"/>
      <c r="D122" s="294"/>
      <c r="E122" s="294"/>
      <c r="F122" s="294"/>
      <c r="G122" s="294"/>
      <c r="H122" s="294"/>
    </row>
    <row r="123" spans="1:8" ht="15.75">
      <c r="A123" s="293"/>
      <c r="B123" s="294"/>
      <c r="C123" s="294"/>
      <c r="D123" s="294"/>
      <c r="E123" s="294"/>
      <c r="F123" s="294"/>
      <c r="G123" s="294"/>
      <c r="H123" s="294"/>
    </row>
    <row r="124" spans="1:8" ht="15.75">
      <c r="A124" s="293"/>
      <c r="B124" s="294"/>
      <c r="C124" s="294"/>
      <c r="D124" s="294"/>
      <c r="E124" s="294"/>
      <c r="F124" s="294"/>
      <c r="G124" s="294"/>
      <c r="H124" s="294"/>
    </row>
    <row r="125" spans="1:8" ht="15.75">
      <c r="A125" s="293"/>
      <c r="B125" s="294"/>
      <c r="C125" s="294"/>
      <c r="D125" s="294"/>
      <c r="E125" s="294"/>
      <c r="F125" s="294"/>
      <c r="G125" s="294"/>
      <c r="H125" s="294"/>
    </row>
    <row r="126" spans="1:8" ht="15.75">
      <c r="A126" s="293"/>
      <c r="B126" s="294"/>
      <c r="C126" s="294"/>
      <c r="D126" s="294"/>
      <c r="E126" s="294"/>
      <c r="F126" s="294"/>
      <c r="G126" s="294"/>
      <c r="H126" s="294"/>
    </row>
    <row r="127" spans="1:8" ht="15.75">
      <c r="A127" s="293"/>
      <c r="B127" s="294"/>
      <c r="C127" s="294"/>
      <c r="D127" s="294"/>
      <c r="E127" s="294"/>
      <c r="F127" s="294"/>
      <c r="G127" s="294"/>
      <c r="H127" s="294"/>
    </row>
    <row r="128" spans="1:8" ht="15.75">
      <c r="A128" s="293"/>
      <c r="B128" s="294"/>
      <c r="C128" s="294"/>
      <c r="D128" s="294"/>
      <c r="E128" s="294"/>
      <c r="F128" s="294"/>
      <c r="G128" s="294"/>
      <c r="H128" s="294"/>
    </row>
    <row r="129" spans="1:8" ht="15.75">
      <c r="A129" s="293"/>
      <c r="B129" s="294"/>
      <c r="C129" s="294"/>
      <c r="D129" s="294"/>
      <c r="E129" s="294"/>
      <c r="F129" s="294"/>
      <c r="G129" s="294"/>
      <c r="H129" s="294"/>
    </row>
    <row r="130" spans="1:8" ht="15.75">
      <c r="A130" s="293"/>
      <c r="B130" s="294"/>
      <c r="C130" s="294"/>
      <c r="D130" s="294"/>
      <c r="E130" s="294"/>
      <c r="F130" s="294"/>
      <c r="G130" s="294"/>
      <c r="H130" s="294"/>
    </row>
    <row r="131" spans="1:8" ht="15.75">
      <c r="A131" s="293"/>
      <c r="B131" s="294"/>
      <c r="C131" s="294"/>
      <c r="D131" s="294"/>
      <c r="E131" s="294"/>
      <c r="F131" s="294"/>
      <c r="G131" s="294"/>
      <c r="H131" s="294"/>
    </row>
    <row r="132" spans="1:8" ht="15.75">
      <c r="A132" s="293"/>
      <c r="B132" s="294"/>
      <c r="C132" s="294"/>
      <c r="D132" s="294"/>
      <c r="E132" s="294"/>
      <c r="F132" s="294"/>
      <c r="G132" s="294"/>
      <c r="H132" s="294"/>
    </row>
    <row r="133" spans="1:8" ht="15.75">
      <c r="A133" s="293"/>
      <c r="B133" s="294"/>
      <c r="C133" s="294"/>
      <c r="D133" s="294"/>
      <c r="E133" s="294"/>
      <c r="F133" s="294"/>
      <c r="G133" s="294"/>
      <c r="H133" s="294"/>
    </row>
    <row r="134" spans="1:8" ht="15.75">
      <c r="A134" s="293"/>
      <c r="B134" s="294"/>
      <c r="C134" s="294"/>
      <c r="D134" s="294"/>
      <c r="E134" s="294"/>
      <c r="F134" s="294"/>
      <c r="G134" s="294"/>
      <c r="H134" s="294"/>
    </row>
    <row r="135" spans="1:8" ht="15.75">
      <c r="A135" s="293"/>
      <c r="B135" s="294"/>
      <c r="C135" s="294"/>
      <c r="D135" s="294"/>
      <c r="E135" s="294"/>
      <c r="F135" s="294"/>
      <c r="G135" s="294"/>
      <c r="H135" s="294"/>
    </row>
    <row r="136" spans="1:8" ht="15.75">
      <c r="A136" s="293"/>
      <c r="B136" s="294"/>
      <c r="C136" s="294"/>
      <c r="D136" s="294"/>
      <c r="E136" s="294"/>
      <c r="F136" s="294"/>
      <c r="G136" s="294"/>
      <c r="H136" s="294"/>
    </row>
    <row r="137" spans="1:8" ht="15.75">
      <c r="A137" s="293"/>
      <c r="B137" s="294"/>
      <c r="C137" s="294"/>
      <c r="D137" s="294"/>
      <c r="E137" s="294"/>
      <c r="F137" s="294"/>
      <c r="G137" s="294"/>
      <c r="H137" s="294"/>
    </row>
    <row r="138" spans="1:8" ht="15.75">
      <c r="A138" s="293"/>
      <c r="B138" s="294"/>
      <c r="C138" s="294"/>
      <c r="D138" s="294"/>
      <c r="E138" s="294"/>
      <c r="F138" s="294"/>
      <c r="G138" s="294"/>
      <c r="H138" s="294"/>
    </row>
    <row r="139" spans="1:8" ht="15.75">
      <c r="A139" s="293"/>
      <c r="B139" s="294"/>
      <c r="C139" s="294"/>
      <c r="D139" s="294"/>
      <c r="E139" s="294"/>
      <c r="F139" s="294"/>
      <c r="G139" s="294"/>
      <c r="H139" s="294"/>
    </row>
    <row r="140" spans="1:8" ht="15.75">
      <c r="A140" s="293"/>
      <c r="B140" s="294"/>
      <c r="C140" s="294"/>
      <c r="D140" s="294"/>
      <c r="E140" s="294"/>
      <c r="F140" s="294"/>
      <c r="G140" s="294"/>
      <c r="H140" s="294"/>
    </row>
    <row r="141" spans="1:8" ht="15.75">
      <c r="A141" s="293"/>
      <c r="B141" s="294"/>
      <c r="C141" s="294"/>
      <c r="D141" s="294"/>
      <c r="E141" s="294"/>
      <c r="F141" s="294"/>
      <c r="G141" s="294"/>
      <c r="H141" s="294"/>
    </row>
    <row r="142" spans="1:8" ht="15.75">
      <c r="A142" s="293"/>
      <c r="B142" s="294"/>
      <c r="C142" s="294"/>
      <c r="D142" s="294"/>
      <c r="E142" s="294"/>
      <c r="F142" s="294"/>
      <c r="G142" s="294"/>
      <c r="H142" s="294"/>
    </row>
    <row r="143" spans="1:8" ht="15.75">
      <c r="A143" s="293"/>
      <c r="B143" s="294"/>
      <c r="C143" s="294"/>
      <c r="D143" s="294"/>
      <c r="E143" s="294"/>
      <c r="F143" s="294"/>
      <c r="G143" s="294"/>
      <c r="H143" s="294"/>
    </row>
    <row r="144" spans="1:8" ht="15.75">
      <c r="A144" s="293"/>
      <c r="B144" s="294"/>
      <c r="C144" s="294"/>
      <c r="D144" s="294"/>
      <c r="E144" s="294"/>
      <c r="F144" s="294"/>
      <c r="G144" s="294"/>
      <c r="H144" s="294"/>
    </row>
    <row r="145" spans="1:8" ht="15.75">
      <c r="A145" s="293"/>
      <c r="B145" s="294"/>
      <c r="C145" s="294"/>
      <c r="D145" s="294"/>
      <c r="E145" s="294"/>
      <c r="F145" s="294"/>
      <c r="G145" s="294"/>
      <c r="H145" s="294"/>
    </row>
    <row r="146" spans="1:8" ht="15.75">
      <c r="A146" s="293"/>
      <c r="B146" s="294"/>
      <c r="C146" s="294"/>
      <c r="D146" s="294"/>
      <c r="E146" s="294"/>
      <c r="F146" s="294"/>
      <c r="G146" s="294"/>
      <c r="H146" s="294"/>
    </row>
    <row r="147" spans="1:8" ht="15.75">
      <c r="A147" s="293"/>
      <c r="B147" s="294"/>
      <c r="C147" s="294"/>
      <c r="D147" s="294"/>
      <c r="E147" s="294"/>
      <c r="F147" s="294"/>
      <c r="G147" s="294"/>
      <c r="H147" s="294"/>
    </row>
    <row r="148" spans="1:8" ht="15.75">
      <c r="A148" s="293"/>
      <c r="B148" s="294"/>
      <c r="C148" s="294"/>
      <c r="D148" s="294"/>
      <c r="E148" s="294"/>
      <c r="F148" s="294"/>
      <c r="G148" s="294"/>
      <c r="H148" s="294"/>
    </row>
    <row r="149" spans="1:8" ht="15.75">
      <c r="A149" s="293"/>
      <c r="B149" s="294"/>
      <c r="C149" s="294"/>
      <c r="D149" s="294"/>
      <c r="E149" s="294"/>
      <c r="F149" s="294"/>
      <c r="G149" s="294"/>
      <c r="H149" s="294"/>
    </row>
    <row r="150" spans="1:8" ht="15.75">
      <c r="A150" s="293"/>
      <c r="B150" s="294"/>
      <c r="C150" s="294"/>
      <c r="D150" s="294"/>
      <c r="E150" s="294"/>
      <c r="F150" s="294"/>
      <c r="G150" s="294"/>
      <c r="H150" s="294"/>
    </row>
    <row r="151" spans="1:8" ht="15.75">
      <c r="A151" s="293"/>
      <c r="B151" s="294"/>
      <c r="C151" s="294"/>
      <c r="D151" s="294"/>
      <c r="E151" s="294"/>
      <c r="F151" s="294"/>
      <c r="G151" s="294"/>
      <c r="H151" s="294"/>
    </row>
    <row r="152" spans="1:8" ht="15.75">
      <c r="A152" s="293"/>
      <c r="B152" s="294"/>
      <c r="C152" s="294"/>
      <c r="D152" s="294"/>
      <c r="E152" s="294"/>
      <c r="F152" s="294"/>
      <c r="G152" s="294"/>
      <c r="H152" s="294"/>
    </row>
    <row r="153" spans="1:8" ht="15.75">
      <c r="A153" s="293"/>
      <c r="B153" s="294"/>
      <c r="C153" s="294"/>
      <c r="D153" s="294"/>
      <c r="E153" s="294"/>
      <c r="F153" s="294"/>
      <c r="G153" s="294"/>
      <c r="H153" s="294"/>
    </row>
    <row r="154" spans="1:8" ht="15.75">
      <c r="A154" s="293"/>
      <c r="B154" s="294"/>
      <c r="C154" s="294"/>
      <c r="D154" s="294"/>
      <c r="E154" s="294"/>
      <c r="F154" s="294"/>
      <c r="G154" s="294"/>
      <c r="H154" s="294"/>
    </row>
  </sheetData>
  <sheetProtection/>
  <mergeCells count="10">
    <mergeCell ref="A40:H40"/>
    <mergeCell ref="A42:A45"/>
    <mergeCell ref="B42:B45"/>
    <mergeCell ref="F42:G42"/>
    <mergeCell ref="F43:G43"/>
    <mergeCell ref="A1:H1"/>
    <mergeCell ref="A3:A6"/>
    <mergeCell ref="B3:B6"/>
    <mergeCell ref="F3:G3"/>
    <mergeCell ref="F4:G4"/>
  </mergeCells>
  <printOptions horizontalCentered="1"/>
  <pageMargins left="0.1968503937007874" right="0" top="0.4330708661417323" bottom="0.2362204724409449"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D38"/>
  <sheetViews>
    <sheetView zoomScalePageLayoutView="0" workbookViewId="0" topLeftCell="A18">
      <selection activeCell="A1" sqref="A1:D38"/>
    </sheetView>
  </sheetViews>
  <sheetFormatPr defaultColWidth="9.140625" defaultRowHeight="12.75"/>
  <cols>
    <col min="1" max="1" width="58.140625" style="145" customWidth="1"/>
    <col min="2" max="4" width="12.7109375" style="145" customWidth="1"/>
    <col min="5" max="16384" width="9.140625" style="145" customWidth="1"/>
  </cols>
  <sheetData>
    <row r="1" spans="1:4" ht="41.25" customHeight="1">
      <c r="A1" s="378" t="s">
        <v>303</v>
      </c>
      <c r="B1" s="378"/>
      <c r="C1" s="378"/>
      <c r="D1" s="378"/>
    </row>
    <row r="2" spans="1:4" ht="14.25" customHeight="1" thickBot="1">
      <c r="A2" s="144"/>
      <c r="B2" s="144"/>
      <c r="C2" s="144"/>
      <c r="D2" s="137" t="s">
        <v>22</v>
      </c>
    </row>
    <row r="3" spans="1:4" ht="87" customHeight="1">
      <c r="A3" s="295"/>
      <c r="B3" s="250" t="s">
        <v>304</v>
      </c>
      <c r="C3" s="250" t="s">
        <v>305</v>
      </c>
      <c r="D3" s="250" t="s">
        <v>306</v>
      </c>
    </row>
    <row r="4" spans="1:4" ht="18" customHeight="1">
      <c r="A4" s="296" t="s">
        <v>66</v>
      </c>
      <c r="B4" s="297">
        <v>96.6</v>
      </c>
      <c r="C4" s="297">
        <v>92.51</v>
      </c>
      <c r="D4" s="297">
        <v>96.25</v>
      </c>
    </row>
    <row r="5" spans="1:4" s="146" customFormat="1" ht="18" customHeight="1">
      <c r="A5" s="146" t="s">
        <v>172</v>
      </c>
      <c r="B5" s="298"/>
      <c r="C5" s="298"/>
      <c r="D5" s="298"/>
    </row>
    <row r="6" spans="1:4" ht="18" customHeight="1">
      <c r="A6" s="299" t="s">
        <v>173</v>
      </c>
      <c r="B6" s="300">
        <v>100</v>
      </c>
      <c r="C6" s="300">
        <v>89.82</v>
      </c>
      <c r="D6" s="300">
        <v>83.62</v>
      </c>
    </row>
    <row r="7" spans="1:4" ht="18" customHeight="1">
      <c r="A7" s="299" t="s">
        <v>155</v>
      </c>
      <c r="B7" s="300">
        <v>96.34</v>
      </c>
      <c r="C7" s="300">
        <v>91.91</v>
      </c>
      <c r="D7" s="300">
        <v>96.04</v>
      </c>
    </row>
    <row r="8" spans="1:4" ht="30" customHeight="1">
      <c r="A8" s="301" t="s">
        <v>174</v>
      </c>
      <c r="B8" s="302">
        <v>100</v>
      </c>
      <c r="C8" s="302">
        <v>102.69</v>
      </c>
      <c r="D8" s="302">
        <v>103.96</v>
      </c>
    </row>
    <row r="9" spans="1:4" ht="18" customHeight="1">
      <c r="A9" s="299" t="s">
        <v>175</v>
      </c>
      <c r="B9" s="300">
        <v>99.81</v>
      </c>
      <c r="C9" s="300">
        <v>104.19</v>
      </c>
      <c r="D9" s="300">
        <v>102.75</v>
      </c>
    </row>
    <row r="10" spans="1:4" s="147" customFormat="1" ht="18" customHeight="1">
      <c r="A10" s="146" t="s">
        <v>176</v>
      </c>
      <c r="B10" s="298"/>
      <c r="C10" s="298"/>
      <c r="D10" s="298"/>
    </row>
    <row r="11" spans="1:4" s="147" customFormat="1" ht="18" customHeight="1">
      <c r="A11" s="303" t="s">
        <v>177</v>
      </c>
      <c r="B11" s="304">
        <v>100</v>
      </c>
      <c r="C11" s="304">
        <v>78.72</v>
      </c>
      <c r="D11" s="304">
        <v>70.02</v>
      </c>
    </row>
    <row r="12" spans="1:4" s="147" customFormat="1" ht="18" customHeight="1">
      <c r="A12" s="303" t="s">
        <v>178</v>
      </c>
      <c r="B12" s="304">
        <v>100</v>
      </c>
      <c r="C12" s="304">
        <v>97.61</v>
      </c>
      <c r="D12" s="304">
        <v>93.92</v>
      </c>
    </row>
    <row r="13" spans="1:4" s="147" customFormat="1" ht="18" customHeight="1">
      <c r="A13" s="303" t="s">
        <v>156</v>
      </c>
      <c r="B13" s="304">
        <v>100.03</v>
      </c>
      <c r="C13" s="304">
        <v>101.03</v>
      </c>
      <c r="D13" s="304">
        <v>103.53</v>
      </c>
    </row>
    <row r="14" spans="1:4" s="147" customFormat="1" ht="18" customHeight="1">
      <c r="A14" s="303" t="s">
        <v>157</v>
      </c>
      <c r="B14" s="304">
        <v>100.26</v>
      </c>
      <c r="C14" s="304">
        <v>105.38</v>
      </c>
      <c r="D14" s="304">
        <v>104.61</v>
      </c>
    </row>
    <row r="15" spans="1:4" s="147" customFormat="1" ht="18" customHeight="1">
      <c r="A15" s="303" t="s">
        <v>158</v>
      </c>
      <c r="B15" s="304">
        <v>89.8</v>
      </c>
      <c r="C15" s="304">
        <v>85.36</v>
      </c>
      <c r="D15" s="304">
        <v>77.89</v>
      </c>
    </row>
    <row r="16" spans="1:4" s="147" customFormat="1" ht="18" customHeight="1">
      <c r="A16" s="303" t="s">
        <v>159</v>
      </c>
      <c r="B16" s="304">
        <v>99.97</v>
      </c>
      <c r="C16" s="304">
        <v>103.19</v>
      </c>
      <c r="D16" s="304">
        <v>106.02</v>
      </c>
    </row>
    <row r="17" spans="1:4" s="147" customFormat="1" ht="18" customHeight="1">
      <c r="A17" s="303" t="s">
        <v>160</v>
      </c>
      <c r="B17" s="304">
        <v>89.05</v>
      </c>
      <c r="C17" s="304">
        <v>76.38</v>
      </c>
      <c r="D17" s="304">
        <v>85.37</v>
      </c>
    </row>
    <row r="18" spans="1:4" s="147" customFormat="1" ht="30" customHeight="1">
      <c r="A18" s="303" t="s">
        <v>179</v>
      </c>
      <c r="B18" s="304">
        <v>88.43</v>
      </c>
      <c r="C18" s="304">
        <v>90.84</v>
      </c>
      <c r="D18" s="304">
        <v>104.07</v>
      </c>
    </row>
    <row r="19" spans="1:4" s="147" customFormat="1" ht="18" customHeight="1">
      <c r="A19" s="303" t="s">
        <v>161</v>
      </c>
      <c r="B19" s="304">
        <v>98.86</v>
      </c>
      <c r="C19" s="304">
        <v>81.82</v>
      </c>
      <c r="D19" s="304">
        <v>86.71</v>
      </c>
    </row>
    <row r="20" spans="1:4" s="147" customFormat="1" ht="18" customHeight="1">
      <c r="A20" s="303" t="s">
        <v>162</v>
      </c>
      <c r="B20" s="304">
        <v>102.17</v>
      </c>
      <c r="C20" s="304">
        <v>104.43</v>
      </c>
      <c r="D20" s="304">
        <v>106.93</v>
      </c>
    </row>
    <row r="21" spans="1:4" s="147" customFormat="1" ht="18" customHeight="1">
      <c r="A21" s="303" t="s">
        <v>163</v>
      </c>
      <c r="B21" s="304">
        <v>98.85</v>
      </c>
      <c r="C21" s="304">
        <v>104.44</v>
      </c>
      <c r="D21" s="304">
        <v>108.46</v>
      </c>
    </row>
    <row r="22" spans="1:4" s="147" customFormat="1" ht="18" customHeight="1">
      <c r="A22" s="303" t="s">
        <v>164</v>
      </c>
      <c r="B22" s="304">
        <v>100.26</v>
      </c>
      <c r="C22" s="304">
        <v>101.09</v>
      </c>
      <c r="D22" s="304">
        <v>102.63</v>
      </c>
    </row>
    <row r="23" spans="1:4" s="147" customFormat="1" ht="18" customHeight="1">
      <c r="A23" s="303" t="s">
        <v>165</v>
      </c>
      <c r="B23" s="304">
        <v>105.66</v>
      </c>
      <c r="C23" s="304">
        <v>70.89</v>
      </c>
      <c r="D23" s="304">
        <v>42.2</v>
      </c>
    </row>
    <row r="24" spans="1:4" s="147" customFormat="1" ht="18" customHeight="1">
      <c r="A24" s="303" t="s">
        <v>166</v>
      </c>
      <c r="B24" s="304">
        <v>100.21</v>
      </c>
      <c r="C24" s="304">
        <v>101.84</v>
      </c>
      <c r="D24" s="304">
        <v>101.08</v>
      </c>
    </row>
    <row r="25" spans="1:4" s="147" customFormat="1" ht="18" customHeight="1">
      <c r="A25" s="303" t="s">
        <v>167</v>
      </c>
      <c r="B25" s="304">
        <v>95.24</v>
      </c>
      <c r="C25" s="304">
        <v>80</v>
      </c>
      <c r="D25" s="304">
        <v>78.2</v>
      </c>
    </row>
    <row r="26" spans="1:4" s="147" customFormat="1" ht="18" customHeight="1">
      <c r="A26" s="303" t="s">
        <v>168</v>
      </c>
      <c r="B26" s="304">
        <v>100</v>
      </c>
      <c r="C26" s="304">
        <v>92.74</v>
      </c>
      <c r="D26" s="304">
        <v>87.18</v>
      </c>
    </row>
    <row r="27" spans="1:4" s="147" customFormat="1" ht="18" customHeight="1">
      <c r="A27" s="303" t="s">
        <v>169</v>
      </c>
      <c r="B27" s="304">
        <v>100</v>
      </c>
      <c r="C27" s="304">
        <v>83.33</v>
      </c>
      <c r="D27" s="304">
        <v>80.65</v>
      </c>
    </row>
    <row r="28" spans="1:4" s="147" customFormat="1" ht="18" customHeight="1">
      <c r="A28" s="303" t="s">
        <v>170</v>
      </c>
      <c r="B28" s="304">
        <v>93.1</v>
      </c>
      <c r="C28" s="304">
        <v>87.1</v>
      </c>
      <c r="D28" s="304">
        <v>90.73</v>
      </c>
    </row>
    <row r="29" spans="1:4" s="147" customFormat="1" ht="18" customHeight="1">
      <c r="A29" s="303" t="s">
        <v>180</v>
      </c>
      <c r="B29" s="304">
        <v>100</v>
      </c>
      <c r="C29" s="304">
        <v>75</v>
      </c>
      <c r="D29" s="304">
        <v>71.43</v>
      </c>
    </row>
    <row r="30" spans="1:4" s="147" customFormat="1" ht="18" customHeight="1">
      <c r="A30" s="303" t="s">
        <v>171</v>
      </c>
      <c r="B30" s="304">
        <v>92.75</v>
      </c>
      <c r="C30" s="304">
        <v>77.92</v>
      </c>
      <c r="D30" s="304">
        <v>82.29</v>
      </c>
    </row>
    <row r="31" spans="1:4" s="147" customFormat="1" ht="30" customHeight="1">
      <c r="A31" s="303" t="s">
        <v>181</v>
      </c>
      <c r="B31" s="304">
        <v>100</v>
      </c>
      <c r="C31" s="304">
        <v>101.69</v>
      </c>
      <c r="D31" s="304">
        <v>100.96</v>
      </c>
    </row>
    <row r="32" spans="1:4" s="147" customFormat="1" ht="18" customHeight="1">
      <c r="A32" s="303" t="s">
        <v>182</v>
      </c>
      <c r="B32" s="304">
        <v>99.44</v>
      </c>
      <c r="C32" s="304">
        <v>98.35</v>
      </c>
      <c r="D32" s="304">
        <v>98.62</v>
      </c>
    </row>
    <row r="33" spans="1:4" s="147" customFormat="1" ht="18" customHeight="1">
      <c r="A33" s="303" t="s">
        <v>378</v>
      </c>
      <c r="B33" s="304">
        <v>100</v>
      </c>
      <c r="C33" s="304">
        <v>100.12</v>
      </c>
      <c r="D33" s="304">
        <v>100.37</v>
      </c>
    </row>
    <row r="34" spans="1:4" s="147" customFormat="1" ht="18" customHeight="1">
      <c r="A34" s="303" t="s">
        <v>183</v>
      </c>
      <c r="B34" s="304">
        <v>100</v>
      </c>
      <c r="C34" s="304">
        <v>105.36</v>
      </c>
      <c r="D34" s="304">
        <v>108.37</v>
      </c>
    </row>
    <row r="35" spans="1:4" s="146" customFormat="1" ht="18" customHeight="1">
      <c r="A35" s="146" t="s">
        <v>184</v>
      </c>
      <c r="B35" s="298"/>
      <c r="C35" s="298"/>
      <c r="D35" s="298"/>
    </row>
    <row r="36" spans="1:4" s="146" customFormat="1" ht="18" customHeight="1">
      <c r="A36" s="299" t="s">
        <v>379</v>
      </c>
      <c r="B36" s="300">
        <v>99.9</v>
      </c>
      <c r="C36" s="300">
        <v>101.25</v>
      </c>
      <c r="D36" s="300">
        <v>102.85</v>
      </c>
    </row>
    <row r="37" spans="1:4" ht="18" customHeight="1">
      <c r="A37" s="299" t="s">
        <v>380</v>
      </c>
      <c r="B37" s="300">
        <v>96.33</v>
      </c>
      <c r="C37" s="300">
        <v>90.54</v>
      </c>
      <c r="D37" s="300">
        <v>94.5</v>
      </c>
    </row>
    <row r="38" spans="1:4" ht="18" customHeight="1">
      <c r="A38" s="299" t="s">
        <v>185</v>
      </c>
      <c r="B38" s="300">
        <v>96.87</v>
      </c>
      <c r="C38" s="300">
        <v>103.21</v>
      </c>
      <c r="D38" s="300">
        <v>106.5</v>
      </c>
    </row>
  </sheetData>
  <sheetProtection/>
  <mergeCells count="1">
    <mergeCell ref="A1:D1"/>
  </mergeCells>
  <printOptions horizontalCentered="1"/>
  <pageMargins left="0.2755905511811024" right="0.4330708661417323" top="0.1968503937007874" bottom="0.1968503937007874" header="0.2362204724409449" footer="0.275590551181102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24"/>
  <sheetViews>
    <sheetView zoomScalePageLayoutView="0" workbookViewId="0" topLeftCell="A8">
      <selection activeCell="A1" sqref="A1:F24"/>
    </sheetView>
  </sheetViews>
  <sheetFormatPr defaultColWidth="9.140625" defaultRowHeight="12.75"/>
  <cols>
    <col min="1" max="1" width="40.421875" style="264" customWidth="1"/>
    <col min="2" max="3" width="11.140625" style="264" customWidth="1"/>
    <col min="4" max="4" width="11.28125" style="264" customWidth="1"/>
    <col min="5" max="5" width="13.140625" style="264" customWidth="1"/>
    <col min="6" max="6" width="13.57421875" style="264" customWidth="1"/>
    <col min="7" max="7" width="10.28125" style="264" customWidth="1"/>
    <col min="8" max="8" width="9.140625" style="264" customWidth="1"/>
    <col min="9" max="9" width="12.57421875" style="264" hidden="1" customWidth="1"/>
    <col min="10" max="14" width="9.140625" style="264" hidden="1" customWidth="1"/>
    <col min="15" max="15" width="10.7109375" style="264" hidden="1" customWidth="1"/>
    <col min="16" max="16384" width="9.140625" style="264" customWidth="1"/>
  </cols>
  <sheetData>
    <row r="1" spans="1:7" ht="48.75" customHeight="1">
      <c r="A1" s="379" t="s">
        <v>307</v>
      </c>
      <c r="B1" s="379"/>
      <c r="C1" s="379"/>
      <c r="D1" s="379"/>
      <c r="E1" s="379"/>
      <c r="F1" s="379"/>
      <c r="G1" s="29"/>
    </row>
    <row r="2" spans="1:7" ht="21" customHeight="1" thickBot="1">
      <c r="A2" s="21"/>
      <c r="B2" s="21"/>
      <c r="C2" s="21"/>
      <c r="D2" s="22"/>
      <c r="E2" s="28"/>
      <c r="F2" s="150" t="s">
        <v>189</v>
      </c>
      <c r="G2" s="305"/>
    </row>
    <row r="3" spans="1:7" s="50" customFormat="1" ht="19.5" customHeight="1">
      <c r="A3" s="306"/>
      <c r="B3" s="307" t="s">
        <v>3</v>
      </c>
      <c r="C3" s="307" t="s">
        <v>224</v>
      </c>
      <c r="D3" s="307" t="s">
        <v>224</v>
      </c>
      <c r="E3" s="308" t="s">
        <v>216</v>
      </c>
      <c r="F3" s="307" t="s">
        <v>216</v>
      </c>
      <c r="G3" s="309"/>
    </row>
    <row r="4" spans="1:7" s="50" customFormat="1" ht="19.5" customHeight="1">
      <c r="A4" s="306"/>
      <c r="B4" s="310" t="s">
        <v>202</v>
      </c>
      <c r="C4" s="310" t="s">
        <v>214</v>
      </c>
      <c r="D4" s="310" t="s">
        <v>215</v>
      </c>
      <c r="E4" s="310" t="s">
        <v>308</v>
      </c>
      <c r="F4" s="310" t="s">
        <v>308</v>
      </c>
      <c r="G4" s="309"/>
    </row>
    <row r="5" spans="1:7" s="50" customFormat="1" ht="19.5" customHeight="1">
      <c r="A5" s="306"/>
      <c r="B5" s="310" t="s">
        <v>152</v>
      </c>
      <c r="C5" s="310" t="s">
        <v>152</v>
      </c>
      <c r="D5" s="310" t="s">
        <v>152</v>
      </c>
      <c r="E5" s="310" t="s">
        <v>225</v>
      </c>
      <c r="F5" s="310" t="s">
        <v>145</v>
      </c>
      <c r="G5" s="309"/>
    </row>
    <row r="6" spans="1:13" s="50" customFormat="1" ht="19.5" customHeight="1">
      <c r="A6" s="306"/>
      <c r="B6" s="311">
        <v>2023</v>
      </c>
      <c r="C6" s="311">
        <v>2023</v>
      </c>
      <c r="D6" s="311">
        <v>2023</v>
      </c>
      <c r="E6" s="311" t="s">
        <v>309</v>
      </c>
      <c r="F6" s="311" t="s">
        <v>226</v>
      </c>
      <c r="G6" s="309"/>
      <c r="I6" s="50" t="s">
        <v>287</v>
      </c>
      <c r="J6" s="50" t="s">
        <v>288</v>
      </c>
      <c r="K6" s="50" t="s">
        <v>291</v>
      </c>
      <c r="L6" s="50" t="s">
        <v>289</v>
      </c>
      <c r="M6" s="50" t="s">
        <v>290</v>
      </c>
    </row>
    <row r="7" spans="1:15" s="315" customFormat="1" ht="30" customHeight="1">
      <c r="A7" s="296" t="s">
        <v>1</v>
      </c>
      <c r="B7" s="312">
        <f>B8+B15+B20</f>
        <v>733004</v>
      </c>
      <c r="C7" s="312">
        <f>C8+C15+C20</f>
        <v>805639</v>
      </c>
      <c r="D7" s="312">
        <f>D8+D15+D20</f>
        <v>2678688</v>
      </c>
      <c r="E7" s="313">
        <v>30</v>
      </c>
      <c r="F7" s="313">
        <v>120.6</v>
      </c>
      <c r="G7" s="314"/>
      <c r="I7" s="312">
        <v>8916830</v>
      </c>
      <c r="J7" s="312">
        <f>M7-L7</f>
        <v>2221973</v>
      </c>
      <c r="K7" s="312">
        <v>757052</v>
      </c>
      <c r="L7" s="312">
        <v>1071545</v>
      </c>
      <c r="M7" s="312">
        <v>3293518</v>
      </c>
      <c r="N7" s="313">
        <f>ROUND(D7/I7*100,1)</f>
        <v>30</v>
      </c>
      <c r="O7" s="313">
        <f>ROUND(D7/J7*100,1)</f>
        <v>120.6</v>
      </c>
    </row>
    <row r="8" spans="1:15" s="319" customFormat="1" ht="19.5" customHeight="1">
      <c r="A8" s="316" t="s">
        <v>227</v>
      </c>
      <c r="B8" s="317">
        <f>+B9+B11+B12+B13+B14</f>
        <v>443191</v>
      </c>
      <c r="C8" s="317">
        <f>+C9+C11+C12+C13+C14</f>
        <v>470292</v>
      </c>
      <c r="D8" s="317">
        <f>+D9+D11+D12+D13+D14</f>
        <v>1527115</v>
      </c>
      <c r="E8" s="313">
        <v>27.4</v>
      </c>
      <c r="F8" s="313">
        <v>111</v>
      </c>
      <c r="G8" s="318"/>
      <c r="I8" s="317">
        <v>5571115</v>
      </c>
      <c r="J8" s="312">
        <f aca="true" t="shared" si="0" ref="J8:J24">M8-L8</f>
        <v>1375537</v>
      </c>
      <c r="K8" s="317">
        <v>425512</v>
      </c>
      <c r="L8" s="317">
        <v>607224</v>
      </c>
      <c r="M8" s="317">
        <v>1982761</v>
      </c>
      <c r="N8" s="313">
        <f>ROUND(D8/I8*100,1)</f>
        <v>27.4</v>
      </c>
      <c r="O8" s="313">
        <f aca="true" t="shared" si="1" ref="O8:O24">ROUND(D8/J8*100,1)</f>
        <v>111</v>
      </c>
    </row>
    <row r="9" spans="1:15" s="324" customFormat="1" ht="19.5" customHeight="1">
      <c r="A9" s="320" t="s">
        <v>228</v>
      </c>
      <c r="B9" s="321">
        <v>109123</v>
      </c>
      <c r="C9" s="321">
        <v>143335</v>
      </c>
      <c r="D9" s="321">
        <v>518890</v>
      </c>
      <c r="E9" s="322">
        <v>14.9</v>
      </c>
      <c r="F9" s="322">
        <v>103.5</v>
      </c>
      <c r="G9" s="323"/>
      <c r="I9" s="321">
        <v>3474090</v>
      </c>
      <c r="J9" s="312">
        <f t="shared" si="0"/>
        <v>501119</v>
      </c>
      <c r="K9" s="321">
        <v>142914</v>
      </c>
      <c r="L9" s="321">
        <v>219665</v>
      </c>
      <c r="M9" s="321">
        <v>720784</v>
      </c>
      <c r="N9" s="322">
        <f aca="true" t="shared" si="2" ref="N9:N18">ROUND(D9/I9*100,1)</f>
        <v>14.9</v>
      </c>
      <c r="O9" s="322">
        <f t="shared" si="1"/>
        <v>103.5</v>
      </c>
    </row>
    <row r="10" spans="1:15" s="324" customFormat="1" ht="19.5" customHeight="1">
      <c r="A10" s="325" t="s">
        <v>229</v>
      </c>
      <c r="B10" s="326">
        <v>86145</v>
      </c>
      <c r="C10" s="327">
        <v>129235</v>
      </c>
      <c r="D10" s="327">
        <v>458360</v>
      </c>
      <c r="E10" s="328">
        <v>15</v>
      </c>
      <c r="F10" s="328">
        <v>99.5</v>
      </c>
      <c r="G10" s="323"/>
      <c r="I10" s="326">
        <v>3050000</v>
      </c>
      <c r="J10" s="312">
        <f t="shared" si="0"/>
        <v>460780</v>
      </c>
      <c r="K10" s="326">
        <v>138115</v>
      </c>
      <c r="L10" s="326">
        <v>215116</v>
      </c>
      <c r="M10" s="326">
        <v>675896</v>
      </c>
      <c r="N10" s="328">
        <f t="shared" si="2"/>
        <v>15</v>
      </c>
      <c r="O10" s="328">
        <f t="shared" si="1"/>
        <v>99.5</v>
      </c>
    </row>
    <row r="11" spans="1:15" s="324" customFormat="1" ht="19.5" customHeight="1">
      <c r="A11" s="320" t="s">
        <v>230</v>
      </c>
      <c r="B11" s="321">
        <v>283115</v>
      </c>
      <c r="C11" s="321">
        <v>249654</v>
      </c>
      <c r="D11" s="321">
        <v>752611</v>
      </c>
      <c r="E11" s="322">
        <v>45</v>
      </c>
      <c r="F11" s="322">
        <v>133.6</v>
      </c>
      <c r="G11" s="323"/>
      <c r="I11" s="321">
        <v>1672143</v>
      </c>
      <c r="J11" s="312">
        <f t="shared" si="0"/>
        <v>563468</v>
      </c>
      <c r="K11" s="321">
        <v>248516</v>
      </c>
      <c r="L11" s="321">
        <v>352001</v>
      </c>
      <c r="M11" s="321">
        <v>915469</v>
      </c>
      <c r="N11" s="322">
        <f t="shared" si="2"/>
        <v>45</v>
      </c>
      <c r="O11" s="322">
        <f t="shared" si="1"/>
        <v>133.6</v>
      </c>
    </row>
    <row r="12" spans="1:15" s="324" customFormat="1" ht="19.5" customHeight="1">
      <c r="A12" s="320" t="s">
        <v>231</v>
      </c>
      <c r="B12" s="321">
        <v>19383</v>
      </c>
      <c r="C12" s="321">
        <v>34441</v>
      </c>
      <c r="D12" s="321">
        <v>85258</v>
      </c>
      <c r="E12" s="322">
        <v>50</v>
      </c>
      <c r="F12" s="322">
        <v>485.8</v>
      </c>
      <c r="G12" s="323"/>
      <c r="I12" s="321">
        <v>170382</v>
      </c>
      <c r="J12" s="312">
        <f t="shared" si="0"/>
        <v>17550</v>
      </c>
      <c r="K12" s="321">
        <v>0</v>
      </c>
      <c r="L12" s="321">
        <v>0</v>
      </c>
      <c r="M12" s="321">
        <v>17550</v>
      </c>
      <c r="N12" s="322">
        <f t="shared" si="2"/>
        <v>50</v>
      </c>
      <c r="O12" s="322">
        <f t="shared" si="1"/>
        <v>485.8</v>
      </c>
    </row>
    <row r="13" spans="1:15" s="324" customFormat="1" ht="19.5" customHeight="1">
      <c r="A13" s="320" t="s">
        <v>232</v>
      </c>
      <c r="B13" s="321">
        <v>6344</v>
      </c>
      <c r="C13" s="321">
        <v>21309</v>
      </c>
      <c r="D13" s="321">
        <v>66178</v>
      </c>
      <c r="E13" s="322">
        <v>55.1</v>
      </c>
      <c r="F13" s="322">
        <v>146.5</v>
      </c>
      <c r="G13" s="323"/>
      <c r="I13" s="321">
        <v>120000</v>
      </c>
      <c r="J13" s="312">
        <f t="shared" si="0"/>
        <v>45172</v>
      </c>
      <c r="K13" s="321">
        <v>13661</v>
      </c>
      <c r="L13" s="321">
        <v>14677</v>
      </c>
      <c r="M13" s="321">
        <v>59849</v>
      </c>
      <c r="N13" s="322">
        <f t="shared" si="2"/>
        <v>55.1</v>
      </c>
      <c r="O13" s="322">
        <f t="shared" si="1"/>
        <v>146.5</v>
      </c>
    </row>
    <row r="14" spans="1:15" s="319" customFormat="1" ht="19.5" customHeight="1">
      <c r="A14" s="320" t="s">
        <v>233</v>
      </c>
      <c r="B14" s="321">
        <v>25226</v>
      </c>
      <c r="C14" s="321">
        <v>21553</v>
      </c>
      <c r="D14" s="321">
        <v>104178</v>
      </c>
      <c r="E14" s="322">
        <v>77.5</v>
      </c>
      <c r="F14" s="322">
        <v>42</v>
      </c>
      <c r="G14" s="318"/>
      <c r="I14" s="321">
        <v>134500</v>
      </c>
      <c r="J14" s="312">
        <f t="shared" si="0"/>
        <v>248228</v>
      </c>
      <c r="K14" s="321">
        <v>20421</v>
      </c>
      <c r="L14" s="321">
        <v>20881</v>
      </c>
      <c r="M14" s="321">
        <v>269109</v>
      </c>
      <c r="N14" s="322">
        <f t="shared" si="2"/>
        <v>77.5</v>
      </c>
      <c r="O14" s="322">
        <f t="shared" si="1"/>
        <v>42</v>
      </c>
    </row>
    <row r="15" spans="1:15" s="28" customFormat="1" ht="19.5" customHeight="1">
      <c r="A15" s="316" t="s">
        <v>234</v>
      </c>
      <c r="B15" s="317">
        <f>+B16+B18+B19</f>
        <v>215994</v>
      </c>
      <c r="C15" s="317">
        <f>+C16+C18+C19</f>
        <v>225888</v>
      </c>
      <c r="D15" s="317">
        <f>+D16+D18+D19</f>
        <v>896778</v>
      </c>
      <c r="E15" s="313">
        <v>26.8</v>
      </c>
      <c r="F15" s="313">
        <v>148.7</v>
      </c>
      <c r="G15" s="318"/>
      <c r="I15" s="317">
        <v>3345715</v>
      </c>
      <c r="J15" s="312">
        <f t="shared" si="0"/>
        <v>602984</v>
      </c>
      <c r="K15" s="317">
        <v>222590</v>
      </c>
      <c r="L15" s="317">
        <v>357943</v>
      </c>
      <c r="M15" s="317">
        <v>960927</v>
      </c>
      <c r="N15" s="313">
        <f t="shared" si="2"/>
        <v>26.8</v>
      </c>
      <c r="O15" s="313">
        <f t="shared" si="1"/>
        <v>148.7</v>
      </c>
    </row>
    <row r="16" spans="1:15" s="28" customFormat="1" ht="19.5" customHeight="1">
      <c r="A16" s="320" t="s">
        <v>235</v>
      </c>
      <c r="B16" s="321">
        <v>75893</v>
      </c>
      <c r="C16" s="321">
        <v>115331</v>
      </c>
      <c r="D16" s="321">
        <v>519189</v>
      </c>
      <c r="E16" s="322">
        <v>19.9</v>
      </c>
      <c r="F16" s="322">
        <v>181.9</v>
      </c>
      <c r="G16" s="318"/>
      <c r="I16" s="321">
        <v>2611590</v>
      </c>
      <c r="J16" s="312">
        <f t="shared" si="0"/>
        <v>285417</v>
      </c>
      <c r="K16" s="321">
        <v>114251</v>
      </c>
      <c r="L16" s="321">
        <v>227456</v>
      </c>
      <c r="M16" s="321">
        <v>512873</v>
      </c>
      <c r="N16" s="322">
        <f t="shared" si="2"/>
        <v>19.9</v>
      </c>
      <c r="O16" s="322">
        <f t="shared" si="1"/>
        <v>181.9</v>
      </c>
    </row>
    <row r="17" spans="1:15" s="164" customFormat="1" ht="19.5" customHeight="1">
      <c r="A17" s="329" t="s">
        <v>229</v>
      </c>
      <c r="B17" s="327">
        <v>70666</v>
      </c>
      <c r="C17" s="327">
        <v>111231</v>
      </c>
      <c r="D17" s="327">
        <v>480325</v>
      </c>
      <c r="E17" s="330">
        <v>19.6</v>
      </c>
      <c r="F17" s="330">
        <v>178.5</v>
      </c>
      <c r="G17" s="331"/>
      <c r="I17" s="327">
        <v>2450000</v>
      </c>
      <c r="J17" s="312">
        <f t="shared" si="0"/>
        <v>269124</v>
      </c>
      <c r="K17" s="327">
        <v>110001</v>
      </c>
      <c r="L17" s="327">
        <v>202415</v>
      </c>
      <c r="M17" s="327">
        <v>471539</v>
      </c>
      <c r="N17" s="330">
        <f t="shared" si="2"/>
        <v>19.6</v>
      </c>
      <c r="O17" s="330">
        <f t="shared" si="1"/>
        <v>178.5</v>
      </c>
    </row>
    <row r="18" spans="1:15" s="28" customFormat="1" ht="19.5" customHeight="1">
      <c r="A18" s="320" t="s">
        <v>236</v>
      </c>
      <c r="B18" s="321">
        <v>115845</v>
      </c>
      <c r="C18" s="321">
        <v>90442</v>
      </c>
      <c r="D18" s="321">
        <v>293027</v>
      </c>
      <c r="E18" s="322">
        <v>39.9</v>
      </c>
      <c r="F18" s="322">
        <v>140</v>
      </c>
      <c r="G18" s="318"/>
      <c r="I18" s="321">
        <v>734125</v>
      </c>
      <c r="J18" s="312">
        <f t="shared" si="0"/>
        <v>209267</v>
      </c>
      <c r="K18" s="321">
        <v>89334</v>
      </c>
      <c r="L18" s="321">
        <v>109335</v>
      </c>
      <c r="M18" s="321">
        <v>318602</v>
      </c>
      <c r="N18" s="322">
        <f t="shared" si="2"/>
        <v>39.9</v>
      </c>
      <c r="O18" s="322">
        <f t="shared" si="1"/>
        <v>140</v>
      </c>
    </row>
    <row r="19" spans="1:15" ht="19.5" customHeight="1">
      <c r="A19" s="320" t="s">
        <v>233</v>
      </c>
      <c r="B19" s="321">
        <v>24256</v>
      </c>
      <c r="C19" s="321">
        <v>20115</v>
      </c>
      <c r="D19" s="321">
        <v>84562</v>
      </c>
      <c r="E19" s="332">
        <v>0</v>
      </c>
      <c r="F19" s="322">
        <v>78.1</v>
      </c>
      <c r="I19" s="321"/>
      <c r="J19" s="312">
        <f t="shared" si="0"/>
        <v>108300</v>
      </c>
      <c r="K19" s="321">
        <v>19005</v>
      </c>
      <c r="L19" s="321">
        <v>21152</v>
      </c>
      <c r="M19" s="321">
        <v>129452</v>
      </c>
      <c r="N19" s="332"/>
      <c r="O19" s="322">
        <f t="shared" si="1"/>
        <v>78.1</v>
      </c>
    </row>
    <row r="20" spans="1:15" ht="19.5" customHeight="1">
      <c r="A20" s="316" t="s">
        <v>237</v>
      </c>
      <c r="B20" s="317">
        <f>+B21+B23+B24</f>
        <v>73819</v>
      </c>
      <c r="C20" s="317">
        <f>+C21+C23+C24</f>
        <v>109459</v>
      </c>
      <c r="D20" s="317">
        <f>+D21+D23+D24</f>
        <v>254795</v>
      </c>
      <c r="E20" s="332">
        <v>0</v>
      </c>
      <c r="F20" s="313">
        <v>104.7</v>
      </c>
      <c r="I20" s="317"/>
      <c r="J20" s="312">
        <f t="shared" si="0"/>
        <v>243452</v>
      </c>
      <c r="K20" s="317">
        <v>108950</v>
      </c>
      <c r="L20" s="317">
        <v>106378</v>
      </c>
      <c r="M20" s="317">
        <v>349830</v>
      </c>
      <c r="N20" s="332"/>
      <c r="O20" s="313">
        <f t="shared" si="1"/>
        <v>104.7</v>
      </c>
    </row>
    <row r="21" spans="1:15" ht="19.5" customHeight="1">
      <c r="A21" s="320" t="s">
        <v>238</v>
      </c>
      <c r="B21" s="321">
        <v>47339</v>
      </c>
      <c r="C21" s="321">
        <v>42636</v>
      </c>
      <c r="D21" s="321">
        <v>122582</v>
      </c>
      <c r="E21" s="332">
        <v>0</v>
      </c>
      <c r="F21" s="322">
        <v>100.6</v>
      </c>
      <c r="I21" s="321"/>
      <c r="J21" s="312">
        <f t="shared" si="0"/>
        <v>121904</v>
      </c>
      <c r="K21" s="321">
        <v>42551</v>
      </c>
      <c r="L21" s="321">
        <v>45113</v>
      </c>
      <c r="M21" s="321">
        <v>167017</v>
      </c>
      <c r="N21" s="332"/>
      <c r="O21" s="322">
        <f t="shared" si="1"/>
        <v>100.6</v>
      </c>
    </row>
    <row r="22" spans="1:15" s="164" customFormat="1" ht="19.5" customHeight="1">
      <c r="A22" s="329" t="s">
        <v>229</v>
      </c>
      <c r="B22" s="327">
        <v>26001</v>
      </c>
      <c r="C22" s="327">
        <v>38561</v>
      </c>
      <c r="D22" s="327">
        <v>95079</v>
      </c>
      <c r="E22" s="333">
        <v>0</v>
      </c>
      <c r="F22" s="330">
        <v>103.5</v>
      </c>
      <c r="I22" s="327"/>
      <c r="J22" s="312">
        <f t="shared" si="0"/>
        <v>91889</v>
      </c>
      <c r="K22" s="327">
        <v>37465</v>
      </c>
      <c r="L22" s="327">
        <v>44745</v>
      </c>
      <c r="M22" s="327">
        <v>136634</v>
      </c>
      <c r="N22" s="333"/>
      <c r="O22" s="330">
        <f t="shared" si="1"/>
        <v>103.5</v>
      </c>
    </row>
    <row r="23" spans="1:15" ht="19.5" customHeight="1">
      <c r="A23" s="320" t="s">
        <v>239</v>
      </c>
      <c r="B23" s="321">
        <v>21236</v>
      </c>
      <c r="C23" s="321">
        <v>59635</v>
      </c>
      <c r="D23" s="321">
        <v>102319</v>
      </c>
      <c r="E23" s="332">
        <v>0</v>
      </c>
      <c r="F23" s="322">
        <v>115.6</v>
      </c>
      <c r="I23" s="321"/>
      <c r="J23" s="312">
        <f t="shared" si="0"/>
        <v>88504</v>
      </c>
      <c r="K23" s="321">
        <v>59333</v>
      </c>
      <c r="L23" s="321">
        <v>54229</v>
      </c>
      <c r="M23" s="321">
        <v>142733</v>
      </c>
      <c r="N23" s="332"/>
      <c r="O23" s="322">
        <f t="shared" si="1"/>
        <v>115.6</v>
      </c>
    </row>
    <row r="24" spans="1:15" ht="19.5" customHeight="1">
      <c r="A24" s="320" t="s">
        <v>233</v>
      </c>
      <c r="B24" s="321">
        <v>5244</v>
      </c>
      <c r="C24" s="321">
        <v>7188</v>
      </c>
      <c r="D24" s="321">
        <v>29894</v>
      </c>
      <c r="E24" s="332">
        <v>0</v>
      </c>
      <c r="F24" s="322">
        <v>90.5</v>
      </c>
      <c r="I24" s="321"/>
      <c r="J24" s="312">
        <f t="shared" si="0"/>
        <v>33044</v>
      </c>
      <c r="K24" s="321">
        <v>7066</v>
      </c>
      <c r="L24" s="321">
        <v>7036</v>
      </c>
      <c r="M24" s="321">
        <v>40080</v>
      </c>
      <c r="N24" s="332"/>
      <c r="O24" s="322">
        <f t="shared" si="1"/>
        <v>90.5</v>
      </c>
    </row>
  </sheetData>
  <sheetProtection/>
  <mergeCells count="1">
    <mergeCell ref="A1:F1"/>
  </mergeCells>
  <printOptions horizontalCentered="1"/>
  <pageMargins left="0.3937007874015748" right="0.11811023622047245" top="0.5118110236220472" bottom="0.5118110236220472"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7"/>
    </sheetView>
  </sheetViews>
  <sheetFormatPr defaultColWidth="9.140625" defaultRowHeight="12.75"/>
  <cols>
    <col min="1" max="1" width="41.00390625" style="264" customWidth="1"/>
    <col min="2" max="2" width="15.28125" style="264" customWidth="1"/>
    <col min="3" max="4" width="16.00390625" style="264" customWidth="1"/>
    <col min="5" max="5" width="5.57421875" style="264" customWidth="1"/>
    <col min="6" max="16384" width="9.140625" style="264" customWidth="1"/>
  </cols>
  <sheetData>
    <row r="1" spans="1:4" ht="43.5" customHeight="1">
      <c r="A1" s="380" t="s">
        <v>275</v>
      </c>
      <c r="B1" s="380"/>
      <c r="C1" s="380"/>
      <c r="D1" s="380"/>
    </row>
    <row r="2" spans="1:4" ht="20.25" customHeight="1" thickBot="1">
      <c r="A2" s="334"/>
      <c r="B2" s="9"/>
      <c r="C2" s="9"/>
      <c r="D2" s="335" t="s">
        <v>190</v>
      </c>
    </row>
    <row r="3" spans="1:4" ht="57" customHeight="1">
      <c r="A3" s="384"/>
      <c r="B3" s="381" t="s">
        <v>310</v>
      </c>
      <c r="C3" s="383" t="s">
        <v>311</v>
      </c>
      <c r="D3" s="383"/>
    </row>
    <row r="4" spans="1:4" ht="45" customHeight="1">
      <c r="A4" s="384"/>
      <c r="B4" s="382"/>
      <c r="C4" s="336" t="s">
        <v>312</v>
      </c>
      <c r="D4" s="336" t="s">
        <v>267</v>
      </c>
    </row>
    <row r="5" spans="1:4" ht="22.5" customHeight="1">
      <c r="A5" s="10" t="s">
        <v>389</v>
      </c>
      <c r="B5" s="337">
        <v>97480</v>
      </c>
      <c r="C5" s="338">
        <v>107.3</v>
      </c>
      <c r="D5" s="338">
        <v>112</v>
      </c>
    </row>
    <row r="6" spans="1:4" ht="22.5" customHeight="1">
      <c r="A6" s="10" t="s">
        <v>142</v>
      </c>
      <c r="B6" s="339">
        <v>98520</v>
      </c>
      <c r="C6" s="340">
        <v>102.6</v>
      </c>
      <c r="D6" s="340">
        <v>102.4</v>
      </c>
    </row>
    <row r="7" spans="1:4" ht="22.5" customHeight="1">
      <c r="A7" s="10" t="s">
        <v>186</v>
      </c>
      <c r="B7" s="341">
        <v>0.63</v>
      </c>
      <c r="C7" s="341" t="s">
        <v>78</v>
      </c>
      <c r="D7" s="341" t="s">
        <v>78</v>
      </c>
    </row>
    <row r="8" ht="19.5" customHeight="1"/>
    <row r="9" ht="19.5" customHeight="1"/>
    <row r="10" ht="19.5" customHeight="1"/>
    <row r="11" ht="19.5" customHeight="1"/>
    <row r="12" ht="19.5" customHeight="1"/>
    <row r="13" ht="19.5" customHeight="1"/>
    <row r="14" ht="19.5" customHeight="1"/>
  </sheetData>
  <sheetProtection/>
  <mergeCells count="4">
    <mergeCell ref="A1:D1"/>
    <mergeCell ref="B3:B4"/>
    <mergeCell ref="C3:D3"/>
    <mergeCell ref="A3:A4"/>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18"/>
  <sheetViews>
    <sheetView zoomScalePageLayoutView="0" workbookViewId="0" topLeftCell="A1">
      <selection activeCell="M6" sqref="M6"/>
    </sheetView>
  </sheetViews>
  <sheetFormatPr defaultColWidth="9.140625" defaultRowHeight="12.75"/>
  <cols>
    <col min="1" max="1" width="28.00390625" style="50" customWidth="1"/>
    <col min="2" max="2" width="10.7109375" style="35" bestFit="1" customWidth="1"/>
    <col min="3" max="3" width="10.57421875" style="50" customWidth="1"/>
    <col min="4" max="4" width="12.28125" style="50" customWidth="1"/>
    <col min="5" max="5" width="7.00390625" style="50" customWidth="1"/>
    <col min="6" max="6" width="0.85546875" style="50" customWidth="1"/>
    <col min="7" max="8" width="7.140625" style="50" customWidth="1"/>
    <col min="9" max="9" width="8.140625" style="50" customWidth="1"/>
    <col min="10" max="10" width="5.421875" style="50" customWidth="1"/>
    <col min="11" max="16384" width="9.140625" style="50" customWidth="1"/>
  </cols>
  <sheetData>
    <row r="1" spans="1:9" s="35" customFormat="1" ht="45.75" customHeight="1">
      <c r="A1" s="378" t="s">
        <v>313</v>
      </c>
      <c r="B1" s="378"/>
      <c r="C1" s="378"/>
      <c r="D1" s="378"/>
      <c r="E1" s="378"/>
      <c r="F1" s="378"/>
      <c r="G1" s="378"/>
      <c r="H1" s="378"/>
      <c r="I1" s="378"/>
    </row>
    <row r="2" spans="1:9" s="35" customFormat="1" ht="25.5" customHeight="1" thickBot="1">
      <c r="A2" s="36"/>
      <c r="B2" s="36"/>
      <c r="C2" s="36"/>
      <c r="D2" s="36"/>
      <c r="E2" s="36"/>
      <c r="F2" s="36"/>
      <c r="G2" s="36"/>
      <c r="H2" s="37"/>
      <c r="I2" s="23" t="s">
        <v>191</v>
      </c>
    </row>
    <row r="3" spans="1:9" s="35" customFormat="1" ht="79.5" customHeight="1">
      <c r="A3" s="34"/>
      <c r="B3" s="381" t="s">
        <v>314</v>
      </c>
      <c r="C3" s="381" t="s">
        <v>315</v>
      </c>
      <c r="D3" s="381" t="s">
        <v>316</v>
      </c>
      <c r="E3" s="388"/>
      <c r="F3" s="30"/>
      <c r="G3" s="389" t="s">
        <v>317</v>
      </c>
      <c r="H3" s="389"/>
      <c r="I3" s="385" t="s">
        <v>318</v>
      </c>
    </row>
    <row r="4" spans="1:9" s="35" customFormat="1" ht="79.5" customHeight="1">
      <c r="A4" s="34"/>
      <c r="B4" s="387"/>
      <c r="C4" s="387"/>
      <c r="D4" s="32" t="s">
        <v>68</v>
      </c>
      <c r="E4" s="32" t="s">
        <v>67</v>
      </c>
      <c r="F4" s="31"/>
      <c r="G4" s="32" t="s">
        <v>75</v>
      </c>
      <c r="H4" s="32" t="s">
        <v>76</v>
      </c>
      <c r="I4" s="386"/>
    </row>
    <row r="5" spans="1:10" s="42" customFormat="1" ht="33" customHeight="1">
      <c r="A5" s="38" t="s">
        <v>1</v>
      </c>
      <c r="B5" s="39">
        <f>B7+B8+B9+B10</f>
        <v>8193262.399999999</v>
      </c>
      <c r="C5" s="39">
        <f>C7+C8+C9+C10</f>
        <v>8428307.7</v>
      </c>
      <c r="D5" s="39">
        <f>D7+D8+D9+D10</f>
        <v>41419479.300000004</v>
      </c>
      <c r="E5" s="39">
        <v>100</v>
      </c>
      <c r="F5" s="39"/>
      <c r="G5" s="40">
        <f>ROUND(C5/B5*100,1)</f>
        <v>102.9</v>
      </c>
      <c r="H5" s="40">
        <v>119.1</v>
      </c>
      <c r="I5" s="40">
        <v>115.8</v>
      </c>
      <c r="J5" s="41"/>
    </row>
    <row r="6" spans="1:10" s="42" customFormat="1" ht="24.75" customHeight="1">
      <c r="A6" s="5" t="s">
        <v>16</v>
      </c>
      <c r="B6" s="39"/>
      <c r="C6" s="39"/>
      <c r="D6" s="39"/>
      <c r="E6" s="46"/>
      <c r="F6" s="46"/>
      <c r="G6" s="44"/>
      <c r="I6" s="135"/>
      <c r="J6" s="49"/>
    </row>
    <row r="7" spans="1:10" s="52" customFormat="1" ht="24.75" customHeight="1">
      <c r="A7" s="6" t="s">
        <v>20</v>
      </c>
      <c r="B7" s="46">
        <f>'9. Tổng mức bl'!B7</f>
        <v>6563841.399999999</v>
      </c>
      <c r="C7" s="46">
        <f>'9. Tổng mức bl'!C7</f>
        <v>6680779.7</v>
      </c>
      <c r="D7" s="46">
        <f>'9. Tổng mức bl'!D7</f>
        <v>33605997.300000004</v>
      </c>
      <c r="E7" s="46">
        <f>ROUND(D7/$D$5*100,1)</f>
        <v>81.1</v>
      </c>
      <c r="F7" s="46"/>
      <c r="G7" s="44">
        <f>ROUND(C7/B7*100,1)</f>
        <v>101.8</v>
      </c>
      <c r="H7" s="47">
        <f>'9. Tổng mức bl'!E7</f>
        <v>116.5</v>
      </c>
      <c r="I7" s="135">
        <f>'9. Tổng mức bl'!F7</f>
        <v>114.8</v>
      </c>
      <c r="J7" s="49"/>
    </row>
    <row r="8" spans="1:10" ht="24.75" customHeight="1">
      <c r="A8" s="6" t="s">
        <v>60</v>
      </c>
      <c r="B8" s="46">
        <f>'10. Luu tru an uong'!B7</f>
        <v>1060594</v>
      </c>
      <c r="C8" s="46">
        <f>'10. Luu tru an uong'!C7</f>
        <v>1128227</v>
      </c>
      <c r="D8" s="46">
        <f>'10. Luu tru an uong'!D7</f>
        <v>5067091</v>
      </c>
      <c r="E8" s="46">
        <f>ROUND(D8/$D$5*100,1)</f>
        <v>12.2</v>
      </c>
      <c r="F8" s="46"/>
      <c r="G8" s="44">
        <f>ROUND(C8/B8*100,1)</f>
        <v>106.4</v>
      </c>
      <c r="H8" s="47">
        <f>'10. Luu tru an uong'!E7</f>
        <v>132.8</v>
      </c>
      <c r="I8" s="135">
        <f>'10. Luu tru an uong'!F7</f>
        <v>125.3</v>
      </c>
      <c r="J8" s="49"/>
    </row>
    <row r="9" spans="1:10" ht="24.75" customHeight="1">
      <c r="A9" s="6" t="s">
        <v>77</v>
      </c>
      <c r="B9" s="46">
        <f>'10. Luu tru an uong'!B10</f>
        <v>21111</v>
      </c>
      <c r="C9" s="46">
        <f>'10. Luu tru an uong'!C10</f>
        <v>31419</v>
      </c>
      <c r="D9" s="46">
        <f>'10. Luu tru an uong'!D10</f>
        <v>73172</v>
      </c>
      <c r="E9" s="46">
        <f>ROUND(D9/$D$5*100,1)</f>
        <v>0.2</v>
      </c>
      <c r="F9" s="46"/>
      <c r="G9" s="44">
        <f>ROUND(C9/B9*100,1)</f>
        <v>148.8</v>
      </c>
      <c r="H9" s="47">
        <f>'10. Luu tru an uong'!E10</f>
        <v>174</v>
      </c>
      <c r="I9" s="135">
        <f>'10. Luu tru an uong'!F10</f>
        <v>166.3</v>
      </c>
      <c r="J9" s="49"/>
    </row>
    <row r="10" spans="1:10" ht="24.75" customHeight="1">
      <c r="A10" s="6" t="s">
        <v>21</v>
      </c>
      <c r="B10" s="46">
        <f>'10. Luu tru an uong'!B11</f>
        <v>547716</v>
      </c>
      <c r="C10" s="53">
        <f>'10. Luu tru an uong'!C11</f>
        <v>587882</v>
      </c>
      <c r="D10" s="53">
        <f>'10. Luu tru an uong'!D11</f>
        <v>2673219</v>
      </c>
      <c r="E10" s="46">
        <f>ROUND(D10/$D$5*100,1)</f>
        <v>6.5</v>
      </c>
      <c r="F10" s="46"/>
      <c r="G10" s="44">
        <f>ROUND(C10/B10*100,1)</f>
        <v>107.3</v>
      </c>
      <c r="H10" s="47">
        <f>'10. Luu tru an uong'!E11</f>
        <v>123.9</v>
      </c>
      <c r="I10" s="135">
        <f>'10. Luu tru an uong'!F11</f>
        <v>111.8</v>
      </c>
      <c r="J10" s="49"/>
    </row>
    <row r="11" spans="1:10" ht="19.5" customHeight="1">
      <c r="A11" s="6"/>
      <c r="B11" s="54"/>
      <c r="C11" s="55"/>
      <c r="D11" s="55"/>
      <c r="E11" s="55"/>
      <c r="F11" s="55"/>
      <c r="G11" s="56"/>
      <c r="H11" s="57"/>
      <c r="I11" s="58"/>
      <c r="J11" s="49"/>
    </row>
    <row r="12" spans="1:9" s="42" customFormat="1" ht="19.5" customHeight="1">
      <c r="A12" s="45"/>
      <c r="B12" s="218"/>
      <c r="C12" s="218"/>
      <c r="D12" s="218"/>
      <c r="E12" s="55"/>
      <c r="F12" s="58"/>
      <c r="G12" s="59"/>
      <c r="H12" s="59"/>
      <c r="I12" s="59"/>
    </row>
    <row r="13" s="3" customFormat="1" ht="21" customHeight="1"/>
    <row r="14" spans="1:9" s="60" customFormat="1" ht="19.5" customHeight="1">
      <c r="A14" s="45"/>
      <c r="B14" s="53"/>
      <c r="C14" s="46"/>
      <c r="D14" s="46"/>
      <c r="E14" s="46"/>
      <c r="F14" s="51"/>
      <c r="G14" s="48"/>
      <c r="H14" s="48"/>
      <c r="I14" s="48"/>
    </row>
    <row r="15" spans="1:9" s="60" customFormat="1" ht="19.5" customHeight="1">
      <c r="A15" s="45"/>
      <c r="B15" s="53"/>
      <c r="C15" s="46"/>
      <c r="D15" s="46"/>
      <c r="E15" s="46"/>
      <c r="F15" s="51"/>
      <c r="G15" s="48"/>
      <c r="H15" s="48"/>
      <c r="I15" s="48"/>
    </row>
    <row r="16" spans="1:9" s="60" customFormat="1" ht="19.5" customHeight="1">
      <c r="A16" s="45"/>
      <c r="B16" s="53"/>
      <c r="C16" s="46"/>
      <c r="D16" s="46"/>
      <c r="E16" s="46"/>
      <c r="F16" s="51"/>
      <c r="G16" s="48"/>
      <c r="H16" s="48"/>
      <c r="I16" s="48"/>
    </row>
    <row r="17" spans="1:9" s="60" customFormat="1" ht="19.5" customHeight="1">
      <c r="A17" s="45"/>
      <c r="B17" s="53"/>
      <c r="C17" s="46"/>
      <c r="D17" s="46"/>
      <c r="E17" s="46"/>
      <c r="F17" s="51"/>
      <c r="G17" s="48"/>
      <c r="H17" s="48"/>
      <c r="I17" s="48"/>
    </row>
    <row r="18" spans="1:9" ht="19.5" customHeight="1">
      <c r="A18" s="45"/>
      <c r="B18" s="53"/>
      <c r="C18" s="46"/>
      <c r="D18" s="46"/>
      <c r="E18" s="46"/>
      <c r="F18" s="51"/>
      <c r="G18" s="48"/>
      <c r="H18" s="48"/>
      <c r="I18" s="48"/>
    </row>
  </sheetData>
  <sheetProtection/>
  <mergeCells count="6">
    <mergeCell ref="I3:I4"/>
    <mergeCell ref="A1:I1"/>
    <mergeCell ref="B3:B4"/>
    <mergeCell ref="C3:C4"/>
    <mergeCell ref="D3:E3"/>
    <mergeCell ref="G3:H3"/>
  </mergeCells>
  <printOptions horizontalCentered="1"/>
  <pageMargins left="0.75" right="0.3" top="0.5" bottom="0.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Cuc Thong Ke Binh Dinh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Oanh Truong</dc:creator>
  <cp:keywords/>
  <dc:description/>
  <cp:lastModifiedBy>Administrator</cp:lastModifiedBy>
  <cp:lastPrinted>2023-05-20T02:53:58Z</cp:lastPrinted>
  <dcterms:created xsi:type="dcterms:W3CDTF">2001-11-29T09:43:14Z</dcterms:created>
  <dcterms:modified xsi:type="dcterms:W3CDTF">2023-05-24T10:23:05Z</dcterms:modified>
  <cp:category/>
  <cp:version/>
  <cp:contentType/>
  <cp:contentStatus/>
</cp:coreProperties>
</file>