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activeTab="0"/>
  </bookViews>
  <sheets>
    <sheet name="59" sheetId="1" r:id="rId1"/>
    <sheet name="60" sheetId="2" r:id="rId2"/>
    <sheet name="61" sheetId="3" r:id="rId3"/>
  </sheets>
  <definedNames/>
  <calcPr fullCalcOnLoad="1"/>
</workbook>
</file>

<file path=xl/sharedStrings.xml><?xml version="1.0" encoding="utf-8"?>
<sst xmlns="http://schemas.openxmlformats.org/spreadsheetml/2006/main" count="138" uniqueCount="92">
  <si>
    <t>Đơn vị: Triệu đồng</t>
  </si>
  <si>
    <t>STT</t>
  </si>
  <si>
    <t>NỘI DUNG</t>
  </si>
  <si>
    <t>A</t>
  </si>
  <si>
    <t>B</t>
  </si>
  <si>
    <t>I</t>
  </si>
  <si>
    <t>II</t>
  </si>
  <si>
    <t>Thu chuyển nguồn từ năm trước chuyển sang</t>
  </si>
  <si>
    <t>TỔNG CHI NSĐP</t>
  </si>
  <si>
    <t xml:space="preserve">Chi đầu tư phát triển </t>
  </si>
  <si>
    <t>Chi thường xuyên</t>
  </si>
  <si>
    <t>Chi trả nợ lãi các khoản do chính quyền địa phương vay</t>
  </si>
  <si>
    <t>Chi bổ sung quỹ dự trữ tài chính</t>
  </si>
  <si>
    <t>Dự phòng ngân sách</t>
  </si>
  <si>
    <t>C</t>
  </si>
  <si>
    <t>BỘI CHI NSĐP/BỘI THU NSĐP</t>
  </si>
  <si>
    <t>D</t>
  </si>
  <si>
    <t>Thu nội địa</t>
  </si>
  <si>
    <t>Thu viện trợ</t>
  </si>
  <si>
    <t>Biểu số 59/CK-NSNN</t>
  </si>
  <si>
    <t>DỰ TOÁN NĂM</t>
  </si>
  <si>
    <t>CÙNG KỲ NĂM TRƯỚC</t>
  </si>
  <si>
    <t>TỔNG NGUỒN THU NSNN TRÊN ĐỊA BÀN</t>
  </si>
  <si>
    <t>Thu cân đối NSNN</t>
  </si>
  <si>
    <t>Thu từ dầu thô</t>
  </si>
  <si>
    <t>Thu cân đối từ hoạt động xuất khẩu, nhập khẩu</t>
  </si>
  <si>
    <t>Chi cân đối NSĐP</t>
  </si>
  <si>
    <t>Chi từ nguồn bổ sung có mục tiêu từ NSTW cho NSĐP</t>
  </si>
  <si>
    <t>CHI TRẢ NỢ  GỐC</t>
  </si>
  <si>
    <t>UBND TỈNH BÌNH ĐỊNH</t>
  </si>
  <si>
    <t>CÂN ĐỐI NGÂN SÁCH ĐỊA PHƯƠNG QUÝ I NĂM 2020</t>
  </si>
  <si>
    <t>Biểu số 60/CK-NSNN</t>
  </si>
  <si>
    <t>TỔNG THU NSNN TRÊN ĐỊA BÀN</t>
  </si>
  <si>
    <t>Thu từ khu vực DNNN</t>
  </si>
  <si>
    <t xml:space="preserve">Thu từ khu vực doanh nghiệp có vốn đầu tư nước ngoài </t>
  </si>
  <si>
    <t>Thu từ khu vực kinh tế ngoài quốc doanh</t>
  </si>
  <si>
    <t>Thuế thu nhập cá nhân</t>
  </si>
  <si>
    <t>Thuế bảo vệ môi trường</t>
  </si>
  <si>
    <t>Lệ phí trước bạ</t>
  </si>
  <si>
    <t xml:space="preserve">Thu phí, lệ phí </t>
  </si>
  <si>
    <t>Các khoản thu về nhà, đất</t>
  </si>
  <si>
    <t>-</t>
  </si>
  <si>
    <t>Thuế sử dụng đất nông nghiệp</t>
  </si>
  <si>
    <t>Thuế sử dụng đất phi nông nghiệp</t>
  </si>
  <si>
    <t>Thu tiền sử dụng đất</t>
  </si>
  <si>
    <t>Tiền cho thuê đất, thuê mặt nước</t>
  </si>
  <si>
    <t>Tiền cho thuê và tiền bán nhà ở thuộc sở hữu nhà nước</t>
  </si>
  <si>
    <t>Thu tiền cấp quyền khai thác khoáng sản</t>
  </si>
  <si>
    <t>Thu hồi vốn, thu cổ tức, lợi nhuận được chia của Nhà nước và lợi nhuận sau thuế còn lại sau khi trích lập các quỹ của doanh nghiệp nhà nước</t>
  </si>
  <si>
    <t>Thu từ hoạt động xổ số kiến thiết</t>
  </si>
  <si>
    <t>Thu từ quỹ đất công ích, hoa lợi công sản khác</t>
  </si>
  <si>
    <t>Thu khác ngân sách</t>
  </si>
  <si>
    <t>III</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</si>
  <si>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</si>
  <si>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</si>
  <si>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</si>
  <si>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</si>
  <si>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</si>
  <si>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</si>
  <si>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</si>
  <si>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IV</t>
  </si>
  <si>
    <t>THU NSĐP ĐƯỢC HƯỞNG THEO PHÂN CẤP</t>
  </si>
  <si>
    <t>Từ các khoản thu phân chia</t>
  </si>
  <si>
    <t>Các khoản thu NSĐP được hưởng 100%</t>
  </si>
  <si>
    <t>Biểu số 61/CK-NSNN</t>
  </si>
  <si>
    <t>CHI CÂN ĐỐI NSĐP</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</si>
  <si>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</si>
  <si>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</si>
  <si>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</si>
  <si>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</si>
  <si>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</si>
  <si>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</si>
  <si>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</si>
  <si>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</si>
  <si>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</si>
  <si>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</si>
  <si>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</si>
  <si>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</si>
  <si>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</si>
  <si>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</si>
  <si>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bảo đảm xã hội</t>
  </si>
  <si>
    <t>V</t>
  </si>
  <si>
    <t>CHI TỪ NGUỒN BỔ SUNG CÓ MỤC TIÊU TỪ NSTW CHO NSĐP</t>
  </si>
  <si>
    <t>Chương trình mục tiêu quốc gia</t>
  </si>
  <si>
    <t>Cho các chương trình dự án quan trọng vốn đầu tư</t>
  </si>
  <si>
    <t>Cho các nhiệm vụ, chính sách kinh phí thường xuyên</t>
  </si>
  <si>
    <t>Quý I/2019</t>
  </si>
  <si>
    <t>Chương trình mục tiêu do NSTW bổ sung cho NSĐP</t>
  </si>
  <si>
    <t>THỰC HIỆN CHI NGÂN SÁCH ĐỊA PHƯƠNG QUÝ I NĂM 2020</t>
  </si>
  <si>
    <t>THỰC HIỆN QUÝ I</t>
  </si>
  <si>
    <t>THỰC HIỆN THU NGÂN SÁCH NHÀ NƯỚC QUÝ I NĂM 2020</t>
  </si>
  <si>
    <t>SO SÁNH THỰC HIỆN VỚI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</si>
</sst>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_(* #,##0_);_(* \(#,##0\);_(* &quot;-&quot;??_);_(@_)"/>
    <numFmt numFmtId="167" formatCode="#,###;\-#,###;&quot;&quot;;_(@_)"/>
    <numFmt numFmtId="168" formatCode="#,##0.0"/>
    <numFmt numFmtId="169" formatCode="0.00000"/>
    <numFmt numFmtId="170" formatCode="0.0000"/>
    <numFmt numFmtId="171" formatCode="0.000"/>
    <numFmt numFmtId="172" formatCode="0.0"/>
  </numFmts>
  <fonts count="59">
    <font>
      <sz val="11"/>
      <color theme="1"/>
      <name val="Calibri"/>
      <family val="2"/>
    </font>
    <font>
      <sz val="11"/>
      <color indexed="8"/>
      <name val="Calibri"/>
      <family val="2"/>
    </font>
    <font>
      <sz val="12"/>
      <name val=".VnArial Narrow"/>
      <family val="0"/>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6"/>
      <name val="Times New Roman"/>
      <family val="1"/>
    </font>
    <font>
      <sz val="12"/>
      <name val=".VnTime"/>
      <family val="2"/>
    </font>
    <font>
      <sz val="10"/>
      <name val="Arial"/>
      <family val="2"/>
    </font>
    <font>
      <b/>
      <sz val="12"/>
      <name val="Times New Romanh"/>
      <family val="0"/>
    </font>
    <font>
      <sz val="13"/>
      <name val=".VnTime"/>
      <family val="2"/>
    </font>
    <font>
      <sz val="11"/>
      <name val="Times New Roman"/>
      <family val="1"/>
    </font>
    <font>
      <b/>
      <u val="single"/>
      <sz val="12"/>
      <name val="Times New Roman"/>
      <family val="1"/>
    </font>
    <font>
      <i/>
      <sz val="11"/>
      <name val="Times New Roman"/>
      <family val="1"/>
    </font>
    <font>
      <sz val="10"/>
      <name val=".VnArial Narrow"/>
      <family val="2"/>
    </font>
    <font>
      <b/>
      <sz val="11"/>
      <name val="Times New Roman"/>
      <family val="1"/>
    </font>
    <font>
      <sz val="12"/>
      <color indexed="62"/>
      <name val="Times New Roman"/>
      <family val="1"/>
    </font>
    <font>
      <b/>
      <sz val="12"/>
      <name val="Times New Roman h"/>
      <family val="0"/>
    </font>
    <font>
      <u val="single"/>
      <sz val="12"/>
      <name val="Times New Roman"/>
      <family val="1"/>
    </font>
    <font>
      <i/>
      <u val="single"/>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hair"/>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thin"/>
      <bottom style="hair"/>
    </border>
    <border>
      <left>
        <color indexed="63"/>
      </left>
      <right style="thin"/>
      <top style="hair"/>
      <bottom style="thin"/>
    </border>
    <border>
      <left style="thin"/>
      <right style="thin"/>
      <top>
        <color indexed="63"/>
      </top>
      <bottom style="thin"/>
    </border>
    <border>
      <left style="thin"/>
      <right style="thin"/>
      <top/>
      <bottom style="hair"/>
    </border>
    <border>
      <left style="thin"/>
      <right>
        <color indexed="63"/>
      </right>
      <top/>
      <bottom style="hair"/>
    </border>
    <border>
      <left style="thin"/>
      <right/>
      <top style="hair"/>
      <bottom style="hair"/>
    </border>
    <border>
      <left style="thin"/>
      <right>
        <color indexed="63"/>
      </right>
      <top style="hair"/>
      <bottom style="thin"/>
    </border>
    <border>
      <left>
        <color indexed="63"/>
      </left>
      <right>
        <color indexed="63"/>
      </right>
      <top>
        <color indexed="63"/>
      </top>
      <bottom style="hair"/>
    </border>
    <border>
      <left style="thin"/>
      <right style="thin"/>
      <top style="thin"/>
      <bottom/>
    </border>
    <border>
      <left style="thin"/>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6"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167" fontId="15"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2" fillId="0" borderId="0">
      <alignment/>
      <protection/>
    </xf>
    <xf numFmtId="0" fontId="13" fillId="0" borderId="0">
      <alignment/>
      <protection/>
    </xf>
    <xf numFmtId="0" fontId="2" fillId="0" borderId="0">
      <alignment/>
      <protection/>
    </xf>
    <xf numFmtId="0" fontId="0" fillId="0" borderId="0">
      <alignment/>
      <protection/>
    </xf>
    <xf numFmtId="0" fontId="12" fillId="0" borderId="0">
      <alignment/>
      <protection/>
    </xf>
    <xf numFmtId="0" fontId="16" fillId="0" borderId="0">
      <alignment/>
      <protection/>
    </xf>
    <xf numFmtId="0" fontId="2"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1">
    <xf numFmtId="0" fontId="0" fillId="0" borderId="0" xfId="0" applyFont="1" applyAlignment="1">
      <alignment/>
    </xf>
    <xf numFmtId="0" fontId="4"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xf>
    <xf numFmtId="0" fontId="5" fillId="0" borderId="0" xfId="0" applyNumberFormat="1" applyFont="1" applyFill="1" applyAlignment="1">
      <alignment vertical="center" wrapText="1"/>
    </xf>
    <xf numFmtId="0" fontId="10" fillId="0" borderId="0" xfId="0" applyFont="1" applyFill="1" applyAlignment="1">
      <alignment/>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xf>
    <xf numFmtId="3" fontId="17" fillId="0" borderId="11" xfId="0" applyNumberFormat="1" applyFont="1" applyFill="1" applyBorder="1" applyAlignment="1">
      <alignment/>
    </xf>
    <xf numFmtId="0" fontId="3" fillId="0" borderId="11" xfId="0" applyFont="1" applyFill="1" applyBorder="1" applyAlignment="1">
      <alignment horizontal="center"/>
    </xf>
    <xf numFmtId="0" fontId="3" fillId="0" borderId="12" xfId="0" applyFont="1" applyFill="1" applyBorder="1" applyAlignment="1">
      <alignment/>
    </xf>
    <xf numFmtId="3" fontId="3" fillId="0" borderId="11" xfId="0" applyNumberFormat="1" applyFont="1" applyFill="1" applyBorder="1" applyAlignment="1">
      <alignment/>
    </xf>
    <xf numFmtId="0" fontId="3" fillId="0" borderId="11" xfId="0" applyFont="1" applyFill="1" applyBorder="1" applyAlignment="1">
      <alignment horizontal="center"/>
    </xf>
    <xf numFmtId="0" fontId="3" fillId="0" borderId="12" xfId="0" applyFont="1" applyFill="1" applyBorder="1" applyAlignment="1">
      <alignment/>
    </xf>
    <xf numFmtId="0" fontId="9"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Continuous"/>
    </xf>
    <xf numFmtId="0" fontId="11" fillId="0" borderId="0" xfId="0" applyFont="1" applyFill="1" applyAlignment="1">
      <alignment horizontal="centerContinuous"/>
    </xf>
    <xf numFmtId="0" fontId="7" fillId="0" borderId="0" xfId="0" applyFont="1" applyFill="1" applyAlignment="1">
      <alignment/>
    </xf>
    <xf numFmtId="0" fontId="4" fillId="0" borderId="13" xfId="0" applyFont="1" applyFill="1" applyBorder="1" applyAlignment="1">
      <alignment horizontal="center"/>
    </xf>
    <xf numFmtId="0" fontId="18" fillId="0" borderId="0" xfId="0" applyFont="1" applyFill="1" applyBorder="1" applyAlignment="1">
      <alignment horizontal="right"/>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right"/>
    </xf>
    <xf numFmtId="0" fontId="14" fillId="0" borderId="14" xfId="0" applyFont="1" applyFill="1" applyBorder="1" applyAlignment="1">
      <alignment/>
    </xf>
    <xf numFmtId="0" fontId="14" fillId="0" borderId="12" xfId="0" applyFont="1" applyFill="1" applyBorder="1" applyAlignment="1">
      <alignment/>
    </xf>
    <xf numFmtId="0" fontId="14" fillId="0" borderId="15" xfId="0" applyFont="1" applyFill="1" applyBorder="1" applyAlignment="1">
      <alignment/>
    </xf>
    <xf numFmtId="3" fontId="4" fillId="0" borderId="13" xfId="0" applyNumberFormat="1" applyFont="1" applyFill="1" applyBorder="1" applyAlignment="1">
      <alignment/>
    </xf>
    <xf numFmtId="0" fontId="4" fillId="0" borderId="0" xfId="0" applyFont="1" applyFill="1" applyAlignment="1">
      <alignment horizontal="center"/>
    </xf>
    <xf numFmtId="0" fontId="8" fillId="0" borderId="0" xfId="0" applyFont="1" applyFill="1" applyAlignment="1">
      <alignment horizontal="left"/>
    </xf>
    <xf numFmtId="0" fontId="3" fillId="0" borderId="0" xfId="0" applyFont="1" applyFill="1" applyAlignment="1">
      <alignment horizontal="centerContinuous"/>
    </xf>
    <xf numFmtId="0" fontId="4" fillId="0" borderId="0" xfId="0" applyFont="1" applyFill="1" applyAlignment="1">
      <alignment horizontal="centerContinuous" wrapText="1"/>
    </xf>
    <xf numFmtId="0" fontId="3" fillId="0" borderId="0" xfId="0" applyFont="1" applyFill="1" applyAlignment="1">
      <alignment vertical="center"/>
    </xf>
    <xf numFmtId="0" fontId="5" fillId="0" borderId="0" xfId="0" applyFont="1" applyFill="1" applyAlignment="1">
      <alignment horizontal="centerContinuous" vertical="center"/>
    </xf>
    <xf numFmtId="0" fontId="6" fillId="0" borderId="16" xfId="60" applyNumberFormat="1" applyFont="1" applyFill="1" applyBorder="1" applyAlignment="1">
      <alignment horizontal="center" vertical="center" wrapText="1"/>
      <protection/>
    </xf>
    <xf numFmtId="14" fontId="6" fillId="0" borderId="16" xfId="60" applyNumberFormat="1" applyFont="1" applyFill="1" applyBorder="1" applyAlignment="1">
      <alignment horizontal="center" vertical="center" wrapText="1"/>
      <protection/>
    </xf>
    <xf numFmtId="0" fontId="4" fillId="0" borderId="17" xfId="0" applyFont="1" applyFill="1" applyBorder="1" applyAlignment="1">
      <alignment horizontal="center" vertical="center"/>
    </xf>
    <xf numFmtId="0" fontId="4" fillId="0" borderId="18" xfId="0" applyNumberFormat="1" applyFont="1" applyFill="1" applyBorder="1" applyAlignment="1">
      <alignment horizontal="left" vertical="center" wrapText="1"/>
    </xf>
    <xf numFmtId="3" fontId="17" fillId="0" borderId="10" xfId="0" applyNumberFormat="1" applyFont="1" applyFill="1" applyBorder="1" applyAlignment="1">
      <alignment vertical="center"/>
    </xf>
    <xf numFmtId="0" fontId="20" fillId="0" borderId="0" xfId="0" applyFont="1" applyFill="1" applyAlignment="1">
      <alignment vertical="center"/>
    </xf>
    <xf numFmtId="3" fontId="4" fillId="0" borderId="11" xfId="0" applyNumberFormat="1" applyFont="1" applyFill="1" applyBorder="1" applyAlignment="1">
      <alignment vertical="center"/>
    </xf>
    <xf numFmtId="3" fontId="4" fillId="0" borderId="12" xfId="0" applyNumberFormat="1" applyFont="1" applyFill="1" applyBorder="1" applyAlignment="1">
      <alignment vertical="center"/>
    </xf>
    <xf numFmtId="3" fontId="3" fillId="0" borderId="11" xfId="0" applyNumberFormat="1" applyFont="1" applyFill="1" applyBorder="1" applyAlignment="1">
      <alignment vertical="center"/>
    </xf>
    <xf numFmtId="3" fontId="3" fillId="0" borderId="12" xfId="0" applyNumberFormat="1" applyFont="1" applyFill="1" applyBorder="1" applyAlignment="1">
      <alignment vertical="center"/>
    </xf>
    <xf numFmtId="3" fontId="5" fillId="0" borderId="11" xfId="0" applyNumberFormat="1" applyFont="1" applyFill="1" applyBorder="1" applyAlignment="1">
      <alignment vertical="center"/>
    </xf>
    <xf numFmtId="3" fontId="5" fillId="0" borderId="12" xfId="0" applyNumberFormat="1" applyFont="1" applyFill="1" applyBorder="1" applyAlignment="1">
      <alignment vertical="center"/>
    </xf>
    <xf numFmtId="0" fontId="5" fillId="0" borderId="11" xfId="0" applyFont="1" applyFill="1" applyBorder="1" applyAlignment="1" quotePrefix="1">
      <alignment horizontal="center"/>
    </xf>
    <xf numFmtId="0" fontId="5" fillId="0" borderId="12" xfId="0" applyFont="1" applyFill="1" applyBorder="1" applyAlignment="1">
      <alignment/>
    </xf>
    <xf numFmtId="0" fontId="3" fillId="0" borderId="11" xfId="0" applyFont="1" applyFill="1" applyBorder="1" applyAlignment="1">
      <alignment horizontal="center" vertical="center"/>
    </xf>
    <xf numFmtId="0" fontId="3" fillId="0" borderId="12" xfId="0" applyFont="1" applyFill="1" applyBorder="1" applyAlignment="1">
      <alignment horizontal="justify" wrapText="1"/>
    </xf>
    <xf numFmtId="3" fontId="21" fillId="0" borderId="11" xfId="0" applyNumberFormat="1" applyFont="1" applyFill="1" applyBorder="1" applyAlignment="1">
      <alignment vertical="center"/>
    </xf>
    <xf numFmtId="3" fontId="21" fillId="0" borderId="12" xfId="0" applyNumberFormat="1" applyFont="1" applyFill="1" applyBorder="1" applyAlignment="1">
      <alignment vertical="center"/>
    </xf>
    <xf numFmtId="0" fontId="3" fillId="0" borderId="11" xfId="0" applyFont="1" applyFill="1" applyBorder="1" applyAlignment="1">
      <alignment/>
    </xf>
    <xf numFmtId="0" fontId="4" fillId="0" borderId="19" xfId="0" applyFont="1" applyFill="1" applyBorder="1" applyAlignment="1">
      <alignment/>
    </xf>
    <xf numFmtId="0" fontId="4" fillId="0" borderId="11" xfId="0" applyFont="1" applyFill="1" applyBorder="1" applyAlignment="1">
      <alignment horizontal="center" vertical="center"/>
    </xf>
    <xf numFmtId="0" fontId="4" fillId="0" borderId="19" xfId="0" applyNumberFormat="1" applyFont="1" applyFill="1" applyBorder="1" applyAlignment="1">
      <alignment vertical="center" wrapText="1"/>
    </xf>
    <xf numFmtId="0" fontId="3" fillId="0" borderId="11" xfId="0" applyFont="1" applyFill="1" applyBorder="1" applyAlignment="1">
      <alignment horizontal="center" vertical="center"/>
    </xf>
    <xf numFmtId="0" fontId="3" fillId="0" borderId="19" xfId="0" applyNumberFormat="1"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20" xfId="0" applyNumberFormat="1" applyFont="1" applyFill="1" applyBorder="1" applyAlignment="1">
      <alignment vertical="center" wrapText="1"/>
    </xf>
    <xf numFmtId="0" fontId="9" fillId="0" borderId="0" xfId="0" applyFont="1" applyFill="1" applyAlignment="1" quotePrefix="1">
      <alignment horizontal="left"/>
    </xf>
    <xf numFmtId="0" fontId="10" fillId="0" borderId="0" xfId="58" applyFont="1" applyFill="1">
      <alignment/>
      <protection/>
    </xf>
    <xf numFmtId="0" fontId="3" fillId="0" borderId="0" xfId="0" applyFont="1" applyFill="1" applyAlignment="1">
      <alignment horizontal="right"/>
    </xf>
    <xf numFmtId="0" fontId="9" fillId="0" borderId="0" xfId="0" applyFont="1" applyFill="1" applyAlignment="1">
      <alignment horizontal="left"/>
    </xf>
    <xf numFmtId="0" fontId="4" fillId="0" borderId="10" xfId="0" applyFont="1" applyFill="1" applyBorder="1" applyAlignment="1">
      <alignment/>
    </xf>
    <xf numFmtId="0" fontId="4" fillId="0" borderId="11" xfId="0" applyFont="1" applyFill="1" applyBorder="1" applyAlignment="1">
      <alignment/>
    </xf>
    <xf numFmtId="3" fontId="5" fillId="0" borderId="11" xfId="0" applyNumberFormat="1" applyFont="1" applyFill="1" applyBorder="1" applyAlignment="1">
      <alignment/>
    </xf>
    <xf numFmtId="0" fontId="3" fillId="0" borderId="11" xfId="0" applyFont="1" applyFill="1" applyBorder="1" applyAlignment="1">
      <alignment horizontal="justify" wrapText="1"/>
    </xf>
    <xf numFmtId="0" fontId="3" fillId="0" borderId="11" xfId="0" applyFont="1" applyFill="1" applyBorder="1" applyAlignment="1">
      <alignment horizontal="left" wrapText="1"/>
    </xf>
    <xf numFmtId="0" fontId="3" fillId="0" borderId="11" xfId="0" applyFont="1" applyFill="1" applyBorder="1" applyAlignment="1">
      <alignment/>
    </xf>
    <xf numFmtId="0" fontId="4" fillId="0" borderId="11" xfId="0" applyFont="1" applyFill="1" applyBorder="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vertical="center"/>
    </xf>
    <xf numFmtId="0" fontId="10" fillId="0" borderId="0" xfId="0" applyFont="1" applyFill="1" applyAlignment="1">
      <alignment/>
    </xf>
    <xf numFmtId="0" fontId="9" fillId="0" borderId="0" xfId="0" applyFont="1" applyFill="1" applyAlignment="1">
      <alignment/>
    </xf>
    <xf numFmtId="0" fontId="3" fillId="0" borderId="13" xfId="0" applyFont="1" applyFill="1" applyBorder="1" applyAlignment="1">
      <alignment horizontal="center"/>
    </xf>
    <xf numFmtId="0" fontId="3" fillId="0" borderId="13" xfId="0" applyFont="1" applyFill="1" applyBorder="1" applyAlignment="1">
      <alignment/>
    </xf>
    <xf numFmtId="3" fontId="23" fillId="0" borderId="13" xfId="0" applyNumberFormat="1" applyFont="1" applyFill="1" applyBorder="1" applyAlignment="1">
      <alignment/>
    </xf>
    <xf numFmtId="3" fontId="23" fillId="0" borderId="13" xfId="0" applyNumberFormat="1" applyFont="1" applyFill="1" applyBorder="1" applyAlignment="1">
      <alignment horizontal="right"/>
    </xf>
    <xf numFmtId="0" fontId="10" fillId="0" borderId="0" xfId="0" applyFont="1" applyFill="1" applyAlignment="1">
      <alignment horizontal="right"/>
    </xf>
    <xf numFmtId="3" fontId="3" fillId="0" borderId="11" xfId="0" applyNumberFormat="1" applyFont="1" applyFill="1" applyBorder="1" applyAlignment="1">
      <alignment vertical="center"/>
    </xf>
    <xf numFmtId="3" fontId="4" fillId="0" borderId="11" xfId="0" applyNumberFormat="1" applyFont="1" applyFill="1" applyBorder="1" applyAlignment="1">
      <alignment vertical="center"/>
    </xf>
    <xf numFmtId="3" fontId="58" fillId="0" borderId="13" xfId="0" applyNumberFormat="1" applyFont="1" applyFill="1" applyBorder="1" applyAlignment="1">
      <alignment vertical="center"/>
    </xf>
    <xf numFmtId="3" fontId="4" fillId="0" borderId="11" xfId="0" applyNumberFormat="1" applyFont="1" applyFill="1" applyBorder="1" applyAlignment="1">
      <alignment vertical="center" wrapText="1"/>
    </xf>
    <xf numFmtId="3" fontId="3" fillId="0" borderId="12" xfId="0" applyNumberFormat="1" applyFont="1" applyFill="1" applyBorder="1" applyAlignment="1">
      <alignment vertical="center"/>
    </xf>
    <xf numFmtId="3" fontId="58" fillId="0" borderId="12" xfId="0" applyNumberFormat="1" applyFont="1" applyFill="1" applyBorder="1" applyAlignment="1">
      <alignment vertical="center"/>
    </xf>
    <xf numFmtId="3" fontId="4" fillId="0" borderId="12" xfId="0" applyNumberFormat="1" applyFont="1" applyFill="1" applyBorder="1" applyAlignment="1">
      <alignment vertical="center" wrapText="1"/>
    </xf>
    <xf numFmtId="3" fontId="58" fillId="0" borderId="15" xfId="0" applyNumberFormat="1" applyFont="1" applyFill="1" applyBorder="1" applyAlignment="1">
      <alignment vertical="center"/>
    </xf>
    <xf numFmtId="168" fontId="17"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3" fillId="0" borderId="12" xfId="0" applyNumberFormat="1" applyFont="1" applyFill="1" applyBorder="1" applyAlignment="1">
      <alignment vertical="center"/>
    </xf>
    <xf numFmtId="168" fontId="3" fillId="0" borderId="12" xfId="0" applyNumberFormat="1" applyFont="1" applyFill="1" applyBorder="1" applyAlignment="1">
      <alignment vertical="center"/>
    </xf>
    <xf numFmtId="168" fontId="3" fillId="0" borderId="11" xfId="0" applyNumberFormat="1" applyFont="1" applyFill="1" applyBorder="1" applyAlignment="1">
      <alignment vertical="center"/>
    </xf>
    <xf numFmtId="168" fontId="4" fillId="0" borderId="12" xfId="0" applyNumberFormat="1" applyFont="1" applyFill="1" applyBorder="1" applyAlignment="1">
      <alignment vertical="center"/>
    </xf>
    <xf numFmtId="168" fontId="5" fillId="0" borderId="12" xfId="0" applyNumberFormat="1" applyFont="1" applyFill="1" applyBorder="1" applyAlignment="1">
      <alignment vertical="center"/>
    </xf>
    <xf numFmtId="168" fontId="58" fillId="0" borderId="12" xfId="0" applyNumberFormat="1" applyFont="1" applyFill="1" applyBorder="1" applyAlignment="1">
      <alignment vertical="center"/>
    </xf>
    <xf numFmtId="168" fontId="21" fillId="0" borderId="12"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12" xfId="0" applyNumberFormat="1" applyFont="1" applyFill="1" applyBorder="1" applyAlignment="1">
      <alignment vertical="center" wrapText="1"/>
    </xf>
    <xf numFmtId="168" fontId="58" fillId="0" borderId="15" xfId="0" applyNumberFormat="1" applyFont="1" applyFill="1" applyBorder="1" applyAlignment="1">
      <alignment vertical="center"/>
    </xf>
    <xf numFmtId="3" fontId="4" fillId="0" borderId="10" xfId="0" applyNumberFormat="1" applyFont="1" applyFill="1" applyBorder="1" applyAlignment="1">
      <alignment/>
    </xf>
    <xf numFmtId="3" fontId="4" fillId="0" borderId="11" xfId="0" applyNumberFormat="1" applyFont="1" applyFill="1" applyBorder="1" applyAlignment="1">
      <alignment/>
    </xf>
    <xf numFmtId="3" fontId="3" fillId="0" borderId="11" xfId="0" applyNumberFormat="1" applyFont="1" applyFill="1" applyBorder="1" applyAlignment="1">
      <alignment/>
    </xf>
    <xf numFmtId="3" fontId="3" fillId="0" borderId="13" xfId="0" applyNumberFormat="1" applyFont="1" applyFill="1" applyBorder="1" applyAlignment="1">
      <alignment/>
    </xf>
    <xf numFmtId="0" fontId="3" fillId="0" borderId="17" xfId="0" applyFont="1" applyFill="1" applyBorder="1" applyAlignment="1">
      <alignment horizontal="center"/>
    </xf>
    <xf numFmtId="0" fontId="3" fillId="0" borderId="17" xfId="0" applyFont="1" applyFill="1" applyBorder="1" applyAlignment="1">
      <alignment/>
    </xf>
    <xf numFmtId="3" fontId="3" fillId="0" borderId="17" xfId="0" applyNumberFormat="1" applyFont="1" applyFill="1" applyBorder="1" applyAlignment="1">
      <alignment/>
    </xf>
    <xf numFmtId="3" fontId="24" fillId="0" borderId="17" xfId="0" applyNumberFormat="1" applyFont="1" applyFill="1" applyBorder="1" applyAlignment="1">
      <alignment/>
    </xf>
    <xf numFmtId="3" fontId="24" fillId="0" borderId="17" xfId="0" applyNumberFormat="1" applyFont="1" applyFill="1" applyBorder="1" applyAlignment="1">
      <alignment horizontal="right"/>
    </xf>
    <xf numFmtId="0" fontId="3" fillId="0" borderId="13" xfId="0" applyFont="1" applyFill="1" applyBorder="1" applyAlignment="1">
      <alignment horizontal="center"/>
    </xf>
    <xf numFmtId="0" fontId="3" fillId="0" borderId="13" xfId="0" applyFont="1" applyFill="1" applyBorder="1" applyAlignment="1">
      <alignment/>
    </xf>
    <xf numFmtId="168" fontId="4" fillId="0" borderId="10" xfId="0" applyNumberFormat="1" applyFont="1" applyFill="1" applyBorder="1" applyAlignment="1">
      <alignment/>
    </xf>
    <xf numFmtId="168" fontId="4" fillId="0" borderId="11" xfId="0" applyNumberFormat="1" applyFont="1" applyFill="1" applyBorder="1" applyAlignment="1">
      <alignment/>
    </xf>
    <xf numFmtId="168" fontId="17" fillId="0" borderId="11" xfId="0" applyNumberFormat="1" applyFont="1" applyFill="1" applyBorder="1" applyAlignment="1">
      <alignment/>
    </xf>
    <xf numFmtId="168" fontId="3" fillId="0" borderId="11" xfId="0" applyNumberFormat="1" applyFont="1" applyFill="1" applyBorder="1" applyAlignment="1">
      <alignment/>
    </xf>
    <xf numFmtId="168" fontId="5" fillId="0" borderId="11" xfId="0" applyNumberFormat="1" applyFont="1" applyFill="1" applyBorder="1" applyAlignment="1">
      <alignment/>
    </xf>
    <xf numFmtId="168" fontId="3" fillId="0" borderId="11" xfId="0" applyNumberFormat="1" applyFont="1" applyFill="1" applyBorder="1" applyAlignment="1">
      <alignment/>
    </xf>
    <xf numFmtId="168" fontId="3" fillId="0" borderId="13" xfId="0" applyNumberFormat="1" applyFont="1" applyFill="1" applyBorder="1" applyAlignment="1">
      <alignment/>
    </xf>
    <xf numFmtId="168" fontId="4" fillId="0" borderId="13" xfId="0" applyNumberFormat="1" applyFont="1" applyFill="1" applyBorder="1" applyAlignment="1">
      <alignment/>
    </xf>
    <xf numFmtId="3" fontId="10" fillId="0" borderId="0" xfId="0" applyNumberFormat="1" applyFont="1" applyFill="1" applyAlignment="1">
      <alignment/>
    </xf>
    <xf numFmtId="172" fontId="10" fillId="0" borderId="0" xfId="0" applyNumberFormat="1" applyFont="1" applyFill="1" applyAlignment="1">
      <alignment/>
    </xf>
    <xf numFmtId="0" fontId="22" fillId="0" borderId="11" xfId="0" applyFont="1" applyFill="1" applyBorder="1" applyAlignment="1">
      <alignment vertical="center" wrapText="1"/>
    </xf>
    <xf numFmtId="0" fontId="10" fillId="0" borderId="0" xfId="0" applyFont="1" applyFill="1" applyAlignment="1">
      <alignment vertical="center"/>
    </xf>
    <xf numFmtId="3" fontId="17" fillId="0" borderId="11" xfId="0" applyNumberFormat="1" applyFont="1" applyFill="1" applyBorder="1" applyAlignment="1">
      <alignment vertical="center"/>
    </xf>
    <xf numFmtId="3" fontId="17" fillId="0" borderId="17" xfId="0" applyNumberFormat="1" applyFont="1" applyFill="1" applyBorder="1" applyAlignment="1">
      <alignment vertical="center"/>
    </xf>
    <xf numFmtId="168" fontId="17" fillId="0" borderId="17" xfId="0" applyNumberFormat="1" applyFont="1" applyFill="1" applyBorder="1" applyAlignment="1">
      <alignment vertical="center"/>
    </xf>
    <xf numFmtId="0" fontId="3" fillId="0" borderId="21" xfId="0" applyNumberFormat="1" applyFont="1" applyFill="1" applyBorder="1" applyAlignment="1">
      <alignment horizontal="left" vertical="center" wrapText="1"/>
    </xf>
    <xf numFmtId="0" fontId="4" fillId="0" borderId="0" xfId="0" applyFont="1" applyFill="1" applyAlignment="1">
      <alignment horizontal="right"/>
    </xf>
    <xf numFmtId="0" fontId="4" fillId="0" borderId="0" xfId="0" applyFont="1" applyFill="1" applyAlignment="1">
      <alignment horizontal="center"/>
    </xf>
    <xf numFmtId="0" fontId="5" fillId="0" borderId="0"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9" fillId="0" borderId="26" xfId="0" applyFont="1" applyFill="1" applyBorder="1" applyAlignment="1">
      <alignment horizontal="left"/>
    </xf>
    <xf numFmtId="0" fontId="7" fillId="0" borderId="0" xfId="0" applyFont="1" applyFill="1" applyAlignment="1">
      <alignment horizontal="center" vertical="center"/>
    </xf>
    <xf numFmtId="0" fontId="7" fillId="0" borderId="27" xfId="0" applyFont="1" applyFill="1" applyBorder="1" applyAlignment="1">
      <alignment horizontal="center" vertical="center"/>
    </xf>
    <xf numFmtId="0" fontId="3" fillId="0" borderId="27"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0" fontId="6" fillId="0" borderId="23" xfId="0" applyNumberFormat="1" applyFont="1" applyFill="1" applyBorder="1" applyAlignment="1">
      <alignment horizontal="center" vertical="center" wrapText="1"/>
    </xf>
    <xf numFmtId="0" fontId="6" fillId="0" borderId="22" xfId="60" applyNumberFormat="1" applyFont="1" applyFill="1" applyBorder="1" applyAlignment="1">
      <alignment horizontal="center" vertical="center" wrapText="1"/>
      <protection/>
    </xf>
    <xf numFmtId="0" fontId="6" fillId="0" borderId="16" xfId="60" applyNumberFormat="1" applyFont="1" applyFill="1" applyBorder="1" applyAlignment="1">
      <alignment horizontal="center" vertical="center" wrapText="1"/>
      <protection/>
    </xf>
    <xf numFmtId="0" fontId="6" fillId="0" borderId="24" xfId="60" applyNumberFormat="1" applyFont="1" applyFill="1" applyBorder="1" applyAlignment="1">
      <alignment horizontal="center" vertical="center" wrapText="1"/>
      <protection/>
    </xf>
    <xf numFmtId="0" fontId="6" fillId="0" borderId="25" xfId="60" applyNumberFormat="1" applyFont="1" applyFill="1" applyBorder="1" applyAlignment="1">
      <alignment horizontal="center" vertical="center" wrapText="1"/>
      <protection/>
    </xf>
    <xf numFmtId="0" fontId="4" fillId="0" borderId="0" xfId="0" applyFont="1" applyFill="1" applyAlignment="1">
      <alignment horizontal="center" wrapText="1"/>
    </xf>
    <xf numFmtId="0" fontId="18" fillId="0" borderId="0" xfId="0" applyFont="1" applyFill="1" applyBorder="1" applyAlignment="1">
      <alignment horizontal="right"/>
    </xf>
    <xf numFmtId="0" fontId="6" fillId="0" borderId="16" xfId="0" applyNumberFormat="1" applyFont="1" applyFill="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AI" xfId="50"/>
    <cellStyle name="Heading 1" xfId="51"/>
    <cellStyle name="Heading 2" xfId="52"/>
    <cellStyle name="Heading 3" xfId="53"/>
    <cellStyle name="Heading 4" xfId="54"/>
    <cellStyle name="Input" xfId="55"/>
    <cellStyle name="Linked Cell" xfId="56"/>
    <cellStyle name="Neutral" xfId="57"/>
    <cellStyle name="Normal 2" xfId="58"/>
    <cellStyle name="Normal 3" xfId="59"/>
    <cellStyle name="Normal 4" xfId="60"/>
    <cellStyle name="Normal 5" xfId="61"/>
    <cellStyle name="Normal 6" xfId="62"/>
    <cellStyle name="Normal 7" xfId="63"/>
    <cellStyle name="Normal 8" xfId="64"/>
    <cellStyle name="Note" xfId="65"/>
    <cellStyle name="Output" xfId="66"/>
    <cellStyle name="Percent"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4"/>
  <sheetViews>
    <sheetView showZeros="0" tabSelected="1" zoomScalePageLayoutView="0" workbookViewId="0" topLeftCell="A15">
      <selection activeCell="A1" sqref="A1"/>
    </sheetView>
  </sheetViews>
  <sheetFormatPr defaultColWidth="12.8515625" defaultRowHeight="15"/>
  <cols>
    <col min="1" max="1" width="7.28125" style="3" customWidth="1"/>
    <col min="2" max="2" width="54.57421875" style="3" customWidth="1"/>
    <col min="3" max="3" width="16.28125" style="3" customWidth="1"/>
    <col min="4" max="4" width="15.00390625" style="3" customWidth="1"/>
    <col min="5" max="6" width="13.421875" style="3" customWidth="1"/>
    <col min="7" max="7" width="12.8515625" style="3" customWidth="1"/>
    <col min="8" max="8" width="12.8515625" style="3" hidden="1" customWidth="1"/>
    <col min="9" max="16384" width="12.8515625" style="3" customWidth="1"/>
  </cols>
  <sheetData>
    <row r="1" spans="1:6" ht="15.75">
      <c r="A1" s="1" t="s">
        <v>29</v>
      </c>
      <c r="B1" s="1"/>
      <c r="C1" s="1"/>
      <c r="D1" s="127" t="s">
        <v>19</v>
      </c>
      <c r="E1" s="128"/>
      <c r="F1" s="128"/>
    </row>
    <row r="2" spans="1:6" ht="20.25">
      <c r="A2" s="2" t="s">
        <v>30</v>
      </c>
      <c r="B2" s="17"/>
      <c r="C2" s="18"/>
      <c r="D2" s="18"/>
      <c r="E2" s="18"/>
      <c r="F2" s="18"/>
    </row>
    <row r="3" spans="1:14" ht="15.75">
      <c r="A3" s="129"/>
      <c r="B3" s="129"/>
      <c r="C3" s="129"/>
      <c r="D3" s="129"/>
      <c r="E3" s="129"/>
      <c r="F3" s="129"/>
      <c r="G3" s="4"/>
      <c r="H3" s="4"/>
      <c r="I3" s="4"/>
      <c r="J3" s="4"/>
      <c r="K3" s="4"/>
      <c r="L3" s="4"/>
      <c r="M3" s="4"/>
      <c r="N3" s="4"/>
    </row>
    <row r="4" spans="1:14" ht="15.75">
      <c r="A4" s="22"/>
      <c r="B4" s="22"/>
      <c r="C4" s="22"/>
      <c r="D4" s="22"/>
      <c r="E4" s="22"/>
      <c r="F4" s="21" t="s">
        <v>0</v>
      </c>
      <c r="G4" s="23"/>
      <c r="H4" s="23"/>
      <c r="I4" s="23"/>
      <c r="J4" s="4"/>
      <c r="K4" s="4"/>
      <c r="L4" s="4"/>
      <c r="M4" s="4"/>
      <c r="N4" s="4"/>
    </row>
    <row r="5" spans="1:6" s="19" customFormat="1" ht="16.5">
      <c r="A5" s="130" t="s">
        <v>1</v>
      </c>
      <c r="B5" s="130" t="s">
        <v>2</v>
      </c>
      <c r="C5" s="130" t="s">
        <v>20</v>
      </c>
      <c r="D5" s="130" t="s">
        <v>89</v>
      </c>
      <c r="E5" s="133" t="s">
        <v>91</v>
      </c>
      <c r="F5" s="134"/>
    </row>
    <row r="6" spans="1:6" s="19" customFormat="1" ht="16.5">
      <c r="A6" s="131"/>
      <c r="B6" s="131"/>
      <c r="C6" s="131"/>
      <c r="D6" s="131"/>
      <c r="E6" s="130" t="s">
        <v>20</v>
      </c>
      <c r="F6" s="130" t="s">
        <v>21</v>
      </c>
    </row>
    <row r="7" spans="1:6" s="19" customFormat="1" ht="16.5">
      <c r="A7" s="132"/>
      <c r="B7" s="132"/>
      <c r="C7" s="132"/>
      <c r="D7" s="132"/>
      <c r="E7" s="135"/>
      <c r="F7" s="135"/>
    </row>
    <row r="8" spans="1:8" s="5" customFormat="1" ht="18.75">
      <c r="A8" s="6" t="s">
        <v>3</v>
      </c>
      <c r="B8" s="24" t="s">
        <v>22</v>
      </c>
      <c r="C8" s="100">
        <f>+C9+C15</f>
        <v>9856900</v>
      </c>
      <c r="D8" s="100">
        <f>+D9+D15</f>
        <v>4914230</v>
      </c>
      <c r="E8" s="111">
        <f>+D8/C8*100</f>
        <v>49.8557355760939</v>
      </c>
      <c r="F8" s="111">
        <f>+D8/H8*100</f>
        <v>119.678349655813</v>
      </c>
      <c r="H8" s="100">
        <f>+H9+H15</f>
        <v>4106198</v>
      </c>
    </row>
    <row r="9" spans="1:8" s="5" customFormat="1" ht="18.75">
      <c r="A9" s="7" t="s">
        <v>5</v>
      </c>
      <c r="B9" s="8" t="s">
        <v>23</v>
      </c>
      <c r="C9" s="101">
        <f>+C11+C12+C13+C14+141900</f>
        <v>9856900</v>
      </c>
      <c r="D9" s="101">
        <f>+D11+D12+D13+D14</f>
        <v>2518028</v>
      </c>
      <c r="E9" s="112">
        <f aca="true" t="shared" si="0" ref="E9:E25">+D9/C9*100</f>
        <v>25.545840984488024</v>
      </c>
      <c r="F9" s="112">
        <f aca="true" t="shared" si="1" ref="F9:F23">+D9/H9*100</f>
        <v>93.87503872581895</v>
      </c>
      <c r="H9" s="101">
        <f>+H11+H12+H13+H14</f>
        <v>2682319</v>
      </c>
    </row>
    <row r="10" spans="1:8" s="5" customFormat="1" ht="18.75">
      <c r="A10" s="7"/>
      <c r="B10" s="11" t="s">
        <v>70</v>
      </c>
      <c r="C10" s="101"/>
      <c r="D10" s="101"/>
      <c r="E10" s="112"/>
      <c r="F10" s="112"/>
      <c r="H10" s="101"/>
    </row>
    <row r="11" spans="1:8" s="5" customFormat="1" ht="18.75">
      <c r="A11" s="13">
        <v>1</v>
      </c>
      <c r="B11" s="14" t="s">
        <v>17</v>
      </c>
      <c r="C11" s="12">
        <f>+'60'!C10</f>
        <v>9000000</v>
      </c>
      <c r="D11" s="12">
        <f>+'60'!D10</f>
        <v>2404472</v>
      </c>
      <c r="E11" s="114">
        <f t="shared" si="0"/>
        <v>26.716355555555555</v>
      </c>
      <c r="F11" s="114">
        <f t="shared" si="1"/>
        <v>96.51215577632681</v>
      </c>
      <c r="H11" s="12">
        <f>+'60'!H10</f>
        <v>2491367</v>
      </c>
    </row>
    <row r="12" spans="1:8" s="5" customFormat="1" ht="18.75">
      <c r="A12" s="13">
        <v>2</v>
      </c>
      <c r="B12" s="14" t="s">
        <v>24</v>
      </c>
      <c r="C12" s="12"/>
      <c r="D12" s="9"/>
      <c r="E12" s="113"/>
      <c r="F12" s="113"/>
      <c r="H12" s="9"/>
    </row>
    <row r="13" spans="1:8" s="5" customFormat="1" ht="18.75">
      <c r="A13" s="13">
        <v>3</v>
      </c>
      <c r="B13" s="14" t="s">
        <v>25</v>
      </c>
      <c r="C13" s="12">
        <f>+'60'!C30</f>
        <v>715000</v>
      </c>
      <c r="D13" s="12">
        <f>+'60'!D30</f>
        <v>113556</v>
      </c>
      <c r="E13" s="114">
        <f t="shared" si="0"/>
        <v>15.881958041958042</v>
      </c>
      <c r="F13" s="114">
        <f t="shared" si="1"/>
        <v>59.468348066529806</v>
      </c>
      <c r="H13" s="12">
        <f>+'60'!H30</f>
        <v>190952</v>
      </c>
    </row>
    <row r="14" spans="1:8" s="5" customFormat="1" ht="18.75">
      <c r="A14" s="13">
        <v>4</v>
      </c>
      <c r="B14" s="14" t="s">
        <v>18</v>
      </c>
      <c r="C14" s="9"/>
      <c r="D14" s="9"/>
      <c r="E14" s="113"/>
      <c r="F14" s="113"/>
      <c r="H14" s="9"/>
    </row>
    <row r="15" spans="1:8" s="5" customFormat="1" ht="18.75">
      <c r="A15" s="7" t="s">
        <v>6</v>
      </c>
      <c r="B15" s="8" t="s">
        <v>7</v>
      </c>
      <c r="C15" s="101"/>
      <c r="D15" s="101">
        <v>2396202</v>
      </c>
      <c r="E15" s="112"/>
      <c r="F15" s="112">
        <f t="shared" si="1"/>
        <v>168.2869120199118</v>
      </c>
      <c r="H15" s="101">
        <v>1423879</v>
      </c>
    </row>
    <row r="16" spans="1:8" s="5" customFormat="1" ht="18.75">
      <c r="A16" s="7" t="s">
        <v>4</v>
      </c>
      <c r="B16" s="25" t="s">
        <v>8</v>
      </c>
      <c r="C16" s="101">
        <f>+C17+C23</f>
        <v>15625871</v>
      </c>
      <c r="D16" s="101">
        <f>+D17+D23</f>
        <v>3500316</v>
      </c>
      <c r="E16" s="112">
        <f t="shared" si="0"/>
        <v>22.400773691271354</v>
      </c>
      <c r="F16" s="112">
        <f t="shared" si="1"/>
        <v>120.62048467827391</v>
      </c>
      <c r="H16" s="101">
        <f>+H17+H23</f>
        <v>2901925</v>
      </c>
    </row>
    <row r="17" spans="1:8" s="5" customFormat="1" ht="18.75">
      <c r="A17" s="7" t="s">
        <v>5</v>
      </c>
      <c r="B17" s="8" t="s">
        <v>26</v>
      </c>
      <c r="C17" s="101">
        <f>+C18+C19+C20+C21+C22</f>
        <v>11220371</v>
      </c>
      <c r="D17" s="101">
        <f>+D18+D19+D20+D21+D22</f>
        <v>3129262</v>
      </c>
      <c r="E17" s="112">
        <f t="shared" si="0"/>
        <v>27.88911347049041</v>
      </c>
      <c r="F17" s="112">
        <f t="shared" si="1"/>
        <v>111.8714283416065</v>
      </c>
      <c r="H17" s="101">
        <f>+H18+H19+H20+H21+H22</f>
        <v>2797195</v>
      </c>
    </row>
    <row r="18" spans="1:8" s="5" customFormat="1" ht="18.75">
      <c r="A18" s="10">
        <v>1</v>
      </c>
      <c r="B18" s="11" t="s">
        <v>9</v>
      </c>
      <c r="C18" s="12">
        <f>+'61'!C10</f>
        <v>3944566</v>
      </c>
      <c r="D18" s="12">
        <f>+'61'!D10</f>
        <v>1201346</v>
      </c>
      <c r="E18" s="114">
        <f t="shared" si="0"/>
        <v>30.4557206039904</v>
      </c>
      <c r="F18" s="114">
        <f t="shared" si="1"/>
        <v>141.27249742760546</v>
      </c>
      <c r="H18" s="12">
        <f>+'61'!H10</f>
        <v>850375</v>
      </c>
    </row>
    <row r="19" spans="1:8" s="5" customFormat="1" ht="18.75">
      <c r="A19" s="10">
        <v>2</v>
      </c>
      <c r="B19" s="11" t="s">
        <v>10</v>
      </c>
      <c r="C19" s="12">
        <f>+'61'!C14</f>
        <v>7040025</v>
      </c>
      <c r="D19" s="12">
        <f>+'61'!D14</f>
        <v>1927916</v>
      </c>
      <c r="E19" s="114">
        <f t="shared" si="0"/>
        <v>27.385073206416173</v>
      </c>
      <c r="F19" s="114">
        <f t="shared" si="1"/>
        <v>99.0289805939943</v>
      </c>
      <c r="H19" s="12">
        <f>+'61'!H14</f>
        <v>1946820</v>
      </c>
    </row>
    <row r="20" spans="1:8" s="5" customFormat="1" ht="18.75">
      <c r="A20" s="10">
        <v>3</v>
      </c>
      <c r="B20" s="11" t="s">
        <v>11</v>
      </c>
      <c r="C20" s="12">
        <f>+'61'!C26</f>
        <v>3300</v>
      </c>
      <c r="D20" s="12"/>
      <c r="E20" s="114">
        <f t="shared" si="0"/>
        <v>0</v>
      </c>
      <c r="F20" s="114"/>
      <c r="H20" s="12"/>
    </row>
    <row r="21" spans="1:8" s="5" customFormat="1" ht="18.75">
      <c r="A21" s="10">
        <v>4</v>
      </c>
      <c r="B21" s="11" t="s">
        <v>12</v>
      </c>
      <c r="C21" s="12">
        <f>+'61'!C27</f>
        <v>1360</v>
      </c>
      <c r="D21" s="12"/>
      <c r="E21" s="114">
        <f t="shared" si="0"/>
        <v>0</v>
      </c>
      <c r="F21" s="114"/>
      <c r="H21" s="12"/>
    </row>
    <row r="22" spans="1:8" s="5" customFormat="1" ht="18.75">
      <c r="A22" s="10">
        <v>5</v>
      </c>
      <c r="B22" s="11" t="s">
        <v>13</v>
      </c>
      <c r="C22" s="12">
        <f>+'61'!C28</f>
        <v>231120</v>
      </c>
      <c r="D22" s="12"/>
      <c r="E22" s="114">
        <f t="shared" si="0"/>
        <v>0</v>
      </c>
      <c r="F22" s="114"/>
      <c r="H22" s="12"/>
    </row>
    <row r="23" spans="1:8" s="5" customFormat="1" ht="18.75">
      <c r="A23" s="7" t="s">
        <v>6</v>
      </c>
      <c r="B23" s="8" t="s">
        <v>27</v>
      </c>
      <c r="C23" s="101">
        <f>+'61'!C29</f>
        <v>4405500</v>
      </c>
      <c r="D23" s="101">
        <f>+'61'!D29</f>
        <v>371054</v>
      </c>
      <c r="E23" s="112">
        <f t="shared" si="0"/>
        <v>8.422517307910567</v>
      </c>
      <c r="F23" s="112">
        <f t="shared" si="1"/>
        <v>354.2958082688819</v>
      </c>
      <c r="H23" s="101">
        <f>+'61'!H29</f>
        <v>104730</v>
      </c>
    </row>
    <row r="24" spans="1:8" s="5" customFormat="1" ht="18.75">
      <c r="A24" s="7" t="s">
        <v>14</v>
      </c>
      <c r="B24" s="25" t="s">
        <v>15</v>
      </c>
      <c r="C24" s="101">
        <v>141900</v>
      </c>
      <c r="D24" s="12"/>
      <c r="E24" s="114">
        <f t="shared" si="0"/>
        <v>0</v>
      </c>
      <c r="F24" s="114"/>
      <c r="H24" s="12"/>
    </row>
    <row r="25" spans="1:8" s="16" customFormat="1" ht="18.75">
      <c r="A25" s="20" t="s">
        <v>16</v>
      </c>
      <c r="B25" s="26" t="s">
        <v>28</v>
      </c>
      <c r="C25" s="27">
        <v>1150</v>
      </c>
      <c r="D25" s="27"/>
      <c r="E25" s="118">
        <f t="shared" si="0"/>
        <v>0</v>
      </c>
      <c r="F25" s="118"/>
      <c r="H25" s="27"/>
    </row>
    <row r="26" spans="1:6" ht="18.75">
      <c r="A26" s="15"/>
      <c r="B26" s="15"/>
      <c r="C26" s="5"/>
      <c r="D26" s="5"/>
      <c r="E26" s="5"/>
      <c r="F26" s="5"/>
    </row>
    <row r="27" spans="1:6" ht="18.75">
      <c r="A27" s="5"/>
      <c r="B27" s="15"/>
      <c r="C27" s="5"/>
      <c r="D27" s="5"/>
      <c r="E27" s="5"/>
      <c r="F27" s="5"/>
    </row>
    <row r="28" spans="1:6" ht="18.75">
      <c r="A28" s="5"/>
      <c r="B28" s="5"/>
      <c r="C28" s="5"/>
      <c r="D28" s="5"/>
      <c r="E28" s="5"/>
      <c r="F28" s="5"/>
    </row>
    <row r="29" spans="1:6" ht="18.75">
      <c r="A29" s="5"/>
      <c r="B29" s="5"/>
      <c r="C29" s="5"/>
      <c r="D29" s="5"/>
      <c r="E29" s="5"/>
      <c r="F29" s="5"/>
    </row>
    <row r="30" spans="1:6" ht="18.75">
      <c r="A30" s="5"/>
      <c r="B30" s="5"/>
      <c r="C30" s="5"/>
      <c r="D30" s="5"/>
      <c r="E30" s="5"/>
      <c r="F30" s="5"/>
    </row>
    <row r="31" spans="1:6" ht="18.75">
      <c r="A31" s="5"/>
      <c r="B31" s="5"/>
      <c r="C31" s="5"/>
      <c r="D31" s="5"/>
      <c r="E31" s="5"/>
      <c r="F31" s="5"/>
    </row>
    <row r="32" spans="1:6" ht="18.75">
      <c r="A32" s="5"/>
      <c r="B32" s="5"/>
      <c r="C32" s="5"/>
      <c r="D32" s="5"/>
      <c r="E32" s="5"/>
      <c r="F32" s="5"/>
    </row>
    <row r="33" spans="1:6" ht="18.75">
      <c r="A33" s="5"/>
      <c r="B33" s="5"/>
      <c r="C33" s="5"/>
      <c r="D33" s="5"/>
      <c r="E33" s="5"/>
      <c r="F33" s="5"/>
    </row>
    <row r="34" spans="1:6" ht="18.75">
      <c r="A34" s="5"/>
      <c r="B34" s="5"/>
      <c r="C34" s="5"/>
      <c r="D34" s="5"/>
      <c r="E34" s="5"/>
      <c r="F34" s="5"/>
    </row>
  </sheetData>
  <sheetProtection/>
  <mergeCells count="9">
    <mergeCell ref="D1:F1"/>
    <mergeCell ref="A3:F3"/>
    <mergeCell ref="A5:A7"/>
    <mergeCell ref="B5:B7"/>
    <mergeCell ref="C5:C7"/>
    <mergeCell ref="D5:D7"/>
    <mergeCell ref="E5:F5"/>
    <mergeCell ref="E6:E7"/>
    <mergeCell ref="F6:F7"/>
  </mergeCells>
  <printOptions/>
  <pageMargins left="0.37" right="0.27" top="0.54" bottom="0.75" header="0.3" footer="0.3"/>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26">
      <selection activeCell="A1" sqref="A1:F40"/>
    </sheetView>
  </sheetViews>
  <sheetFormatPr defaultColWidth="12.8515625" defaultRowHeight="15"/>
  <cols>
    <col min="1" max="1" width="7.28125" style="3" customWidth="1"/>
    <col min="2" max="2" width="57.8515625" style="3" customWidth="1"/>
    <col min="3" max="3" width="14.57421875" style="3" customWidth="1"/>
    <col min="4" max="4" width="14.421875" style="3" customWidth="1"/>
    <col min="5" max="5" width="9.140625" style="3" customWidth="1"/>
    <col min="6" max="6" width="9.8515625" style="3" customWidth="1"/>
    <col min="7" max="7" width="12.8515625" style="3" customWidth="1"/>
    <col min="8" max="8" width="12.8515625" style="3" hidden="1" customWidth="1"/>
    <col min="9" max="16384" width="12.8515625" style="3" customWidth="1"/>
  </cols>
  <sheetData>
    <row r="1" spans="1:6" ht="15.75">
      <c r="A1" s="1" t="s">
        <v>29</v>
      </c>
      <c r="B1" s="1"/>
      <c r="C1" s="1"/>
      <c r="D1" s="127" t="s">
        <v>31</v>
      </c>
      <c r="E1" s="127"/>
      <c r="F1" s="127"/>
    </row>
    <row r="2" spans="1:6" ht="18.75">
      <c r="A2" s="29"/>
      <c r="B2" s="29"/>
      <c r="C2" s="30"/>
      <c r="D2" s="30"/>
      <c r="E2" s="30"/>
      <c r="F2" s="30"/>
    </row>
    <row r="3" spans="1:6" ht="20.25">
      <c r="A3" s="31" t="s">
        <v>90</v>
      </c>
      <c r="B3" s="17"/>
      <c r="C3" s="18"/>
      <c r="D3" s="18"/>
      <c r="E3" s="18"/>
      <c r="F3" s="18"/>
    </row>
    <row r="4" spans="1:6" ht="15.75">
      <c r="A4" s="129"/>
      <c r="B4" s="129"/>
      <c r="C4" s="129"/>
      <c r="D4" s="129"/>
      <c r="E4" s="129"/>
      <c r="F4" s="129"/>
    </row>
    <row r="5" spans="1:6" ht="15.75">
      <c r="A5" s="139"/>
      <c r="B5" s="139"/>
      <c r="C5" s="139"/>
      <c r="D5" s="32"/>
      <c r="E5" s="33"/>
      <c r="F5" s="21" t="s">
        <v>0</v>
      </c>
    </row>
    <row r="6" spans="1:8" s="19" customFormat="1" ht="33.75" customHeight="1">
      <c r="A6" s="140" t="s">
        <v>1</v>
      </c>
      <c r="B6" s="141" t="s">
        <v>2</v>
      </c>
      <c r="C6" s="142" t="s">
        <v>20</v>
      </c>
      <c r="D6" s="144" t="s">
        <v>89</v>
      </c>
      <c r="E6" s="146" t="s">
        <v>91</v>
      </c>
      <c r="F6" s="147"/>
      <c r="H6" s="137" t="s">
        <v>86</v>
      </c>
    </row>
    <row r="7" spans="1:8" s="19" customFormat="1" ht="38.25">
      <c r="A7" s="140"/>
      <c r="B7" s="140"/>
      <c r="C7" s="143"/>
      <c r="D7" s="145"/>
      <c r="E7" s="34" t="s">
        <v>20</v>
      </c>
      <c r="F7" s="35" t="s">
        <v>21</v>
      </c>
      <c r="H7" s="138"/>
    </row>
    <row r="8" spans="1:8" s="39" customFormat="1" ht="15.75">
      <c r="A8" s="36" t="s">
        <v>3</v>
      </c>
      <c r="B8" s="37" t="s">
        <v>32</v>
      </c>
      <c r="C8" s="38">
        <f>+C10+C30+141900</f>
        <v>9856900</v>
      </c>
      <c r="D8" s="38">
        <f>+D10+D30</f>
        <v>2518028</v>
      </c>
      <c r="E8" s="88">
        <f>+D8/C8*100</f>
        <v>25.545840984488024</v>
      </c>
      <c r="F8" s="88">
        <f>+D8/H8*100</f>
        <v>93.87503872581895</v>
      </c>
      <c r="H8" s="38">
        <f>+H10+H30</f>
        <v>2682319</v>
      </c>
    </row>
    <row r="9" spans="1:8" s="39" customFormat="1" ht="15.75">
      <c r="A9" s="36"/>
      <c r="B9" s="126" t="s">
        <v>70</v>
      </c>
      <c r="C9" s="124"/>
      <c r="D9" s="124"/>
      <c r="E9" s="125"/>
      <c r="F9" s="125"/>
      <c r="H9" s="124"/>
    </row>
    <row r="10" spans="1:9" s="5" customFormat="1" ht="18.75">
      <c r="A10" s="7" t="s">
        <v>5</v>
      </c>
      <c r="B10" s="8" t="s">
        <v>17</v>
      </c>
      <c r="C10" s="40">
        <f>+C11+C12+C13+C14+C15+C16+C17+C18+C24+C25+C26+C27+C28</f>
        <v>9000000</v>
      </c>
      <c r="D10" s="40">
        <f>+D11+D12+D13+D14+D15+D16+D17+D18+D24+D25+D26+D27+D28</f>
        <v>2404472</v>
      </c>
      <c r="E10" s="89">
        <f aca="true" t="shared" si="0" ref="E10:E40">+D10/C10*100</f>
        <v>26.716355555555555</v>
      </c>
      <c r="F10" s="89">
        <f aca="true" t="shared" si="1" ref="F10:F40">+D10/H10*100</f>
        <v>96.51215577632681</v>
      </c>
      <c r="G10" s="119"/>
      <c r="H10" s="40">
        <f>+H11+H12+H13+H14+H15+H16+H17+H18+H24+H25+H26+H27+H28</f>
        <v>2491367</v>
      </c>
      <c r="I10" s="119"/>
    </row>
    <row r="11" spans="1:8" s="5" customFormat="1" ht="18.75">
      <c r="A11" s="10">
        <v>1</v>
      </c>
      <c r="B11" s="11" t="s">
        <v>33</v>
      </c>
      <c r="C11" s="42">
        <f>315000+148000</f>
        <v>463000</v>
      </c>
      <c r="D11" s="43">
        <f>71506+35358</f>
        <v>106864</v>
      </c>
      <c r="E11" s="90">
        <f t="shared" si="0"/>
        <v>23.080777537796976</v>
      </c>
      <c r="F11" s="90">
        <f t="shared" si="1"/>
        <v>123.03016348146443</v>
      </c>
      <c r="G11" s="119"/>
      <c r="H11" s="43">
        <v>86860</v>
      </c>
    </row>
    <row r="12" spans="1:8" s="5" customFormat="1" ht="18.75">
      <c r="A12" s="10">
        <f>+A11+1</f>
        <v>2</v>
      </c>
      <c r="B12" s="11" t="s">
        <v>34</v>
      </c>
      <c r="C12" s="42">
        <v>440000</v>
      </c>
      <c r="D12" s="43">
        <v>132345</v>
      </c>
      <c r="E12" s="90">
        <f t="shared" si="0"/>
        <v>30.07840909090909</v>
      </c>
      <c r="F12" s="90">
        <f t="shared" si="1"/>
        <v>226.47078955474177</v>
      </c>
      <c r="G12" s="120"/>
      <c r="H12" s="43">
        <v>58438</v>
      </c>
    </row>
    <row r="13" spans="1:8" s="5" customFormat="1" ht="18.75">
      <c r="A13" s="10">
        <f>A12+1</f>
        <v>3</v>
      </c>
      <c r="B13" s="11" t="s">
        <v>35</v>
      </c>
      <c r="C13" s="42">
        <v>2200000</v>
      </c>
      <c r="D13" s="43">
        <v>636915</v>
      </c>
      <c r="E13" s="90">
        <f t="shared" si="0"/>
        <v>28.950681818181817</v>
      </c>
      <c r="F13" s="90">
        <f t="shared" si="1"/>
        <v>145.0728991802401</v>
      </c>
      <c r="H13" s="43">
        <v>439031</v>
      </c>
    </row>
    <row r="14" spans="1:8" s="5" customFormat="1" ht="18.75">
      <c r="A14" s="10">
        <f>A13+1</f>
        <v>4</v>
      </c>
      <c r="B14" s="11" t="s">
        <v>36</v>
      </c>
      <c r="C14" s="80">
        <v>502000</v>
      </c>
      <c r="D14" s="84">
        <v>122575</v>
      </c>
      <c r="E14" s="91">
        <f t="shared" si="0"/>
        <v>24.417330677290835</v>
      </c>
      <c r="F14" s="91">
        <f t="shared" si="1"/>
        <v>128.1508431870694</v>
      </c>
      <c r="H14" s="84">
        <v>95649</v>
      </c>
    </row>
    <row r="15" spans="1:8" s="5" customFormat="1" ht="18.75">
      <c r="A15" s="10">
        <f>A14+1</f>
        <v>5</v>
      </c>
      <c r="B15" s="11" t="s">
        <v>37</v>
      </c>
      <c r="C15" s="80">
        <v>850000</v>
      </c>
      <c r="D15" s="84">
        <v>235327</v>
      </c>
      <c r="E15" s="91">
        <f t="shared" si="0"/>
        <v>27.685529411764705</v>
      </c>
      <c r="F15" s="91">
        <f t="shared" si="1"/>
        <v>156.4747029449509</v>
      </c>
      <c r="H15" s="84">
        <v>150393</v>
      </c>
    </row>
    <row r="16" spans="1:8" s="5" customFormat="1" ht="18.75">
      <c r="A16" s="10">
        <f>A15+1</f>
        <v>6</v>
      </c>
      <c r="B16" s="11" t="s">
        <v>38</v>
      </c>
      <c r="C16" s="80">
        <v>430000</v>
      </c>
      <c r="D16" s="84">
        <v>72923</v>
      </c>
      <c r="E16" s="91">
        <f t="shared" si="0"/>
        <v>16.958837209302324</v>
      </c>
      <c r="F16" s="91">
        <f t="shared" si="1"/>
        <v>87.70054119061936</v>
      </c>
      <c r="H16" s="84">
        <v>83150</v>
      </c>
    </row>
    <row r="17" spans="1:8" s="5" customFormat="1" ht="18.75">
      <c r="A17" s="10">
        <f>A16+1</f>
        <v>7</v>
      </c>
      <c r="B17" s="11" t="s">
        <v>39</v>
      </c>
      <c r="C17" s="80">
        <v>185000</v>
      </c>
      <c r="D17" s="84">
        <v>47419</v>
      </c>
      <c r="E17" s="91">
        <f t="shared" si="0"/>
        <v>25.63189189189189</v>
      </c>
      <c r="F17" s="91">
        <f t="shared" si="1"/>
        <v>109.39143674448648</v>
      </c>
      <c r="H17" s="84">
        <v>43348</v>
      </c>
    </row>
    <row r="18" spans="1:8" s="5" customFormat="1" ht="18.75">
      <c r="A18" s="10">
        <v>8</v>
      </c>
      <c r="B18" s="11" t="s">
        <v>40</v>
      </c>
      <c r="C18" s="80">
        <f>+C19+C20+C21+C22+C23</f>
        <v>3420000</v>
      </c>
      <c r="D18" s="80">
        <f>+D19+D20+D21+D22+D23</f>
        <v>864438</v>
      </c>
      <c r="E18" s="92">
        <f t="shared" si="0"/>
        <v>25.275964912280703</v>
      </c>
      <c r="F18" s="92">
        <f t="shared" si="1"/>
        <v>61.4313500729483</v>
      </c>
      <c r="H18" s="80">
        <f>+H19+H20+H21+H22+H23</f>
        <v>1407161</v>
      </c>
    </row>
    <row r="19" spans="1:8" s="5" customFormat="1" ht="18.75">
      <c r="A19" s="46" t="s">
        <v>41</v>
      </c>
      <c r="B19" s="47" t="s">
        <v>42</v>
      </c>
      <c r="C19" s="40"/>
      <c r="D19" s="41"/>
      <c r="E19" s="93"/>
      <c r="F19" s="93"/>
      <c r="H19" s="41">
        <v>2</v>
      </c>
    </row>
    <row r="20" spans="1:8" s="5" customFormat="1" ht="18.75">
      <c r="A20" s="46" t="s">
        <v>41</v>
      </c>
      <c r="B20" s="47" t="s">
        <v>43</v>
      </c>
      <c r="C20" s="80">
        <v>20000</v>
      </c>
      <c r="D20" s="84">
        <v>1530</v>
      </c>
      <c r="E20" s="91">
        <f t="shared" si="0"/>
        <v>7.6499999999999995</v>
      </c>
      <c r="F20" s="91">
        <f t="shared" si="1"/>
        <v>55.15501081470801</v>
      </c>
      <c r="H20" s="84">
        <v>2774</v>
      </c>
    </row>
    <row r="21" spans="1:8" s="5" customFormat="1" ht="18.75">
      <c r="A21" s="46" t="s">
        <v>41</v>
      </c>
      <c r="B21" s="47" t="s">
        <v>44</v>
      </c>
      <c r="C21" s="42">
        <v>3000000</v>
      </c>
      <c r="D21" s="43">
        <v>653621</v>
      </c>
      <c r="E21" s="90">
        <f t="shared" si="0"/>
        <v>21.787366666666667</v>
      </c>
      <c r="F21" s="90">
        <f t="shared" si="1"/>
        <v>49.27009335086175</v>
      </c>
      <c r="H21" s="43">
        <v>1326608</v>
      </c>
    </row>
    <row r="22" spans="1:8" s="5" customFormat="1" ht="18.75">
      <c r="A22" s="46" t="s">
        <v>41</v>
      </c>
      <c r="B22" s="47" t="s">
        <v>45</v>
      </c>
      <c r="C22" s="80">
        <v>400000</v>
      </c>
      <c r="D22" s="84">
        <v>209287</v>
      </c>
      <c r="E22" s="91">
        <f t="shared" si="0"/>
        <v>52.32175</v>
      </c>
      <c r="F22" s="91">
        <f t="shared" si="1"/>
        <v>272.0839833593344</v>
      </c>
      <c r="H22" s="84">
        <v>76920</v>
      </c>
    </row>
    <row r="23" spans="1:8" s="5" customFormat="1" ht="18.75">
      <c r="A23" s="46" t="s">
        <v>41</v>
      </c>
      <c r="B23" s="47" t="s">
        <v>46</v>
      </c>
      <c r="C23" s="44"/>
      <c r="D23" s="45"/>
      <c r="E23" s="94"/>
      <c r="F23" s="94"/>
      <c r="H23" s="45">
        <v>857</v>
      </c>
    </row>
    <row r="24" spans="1:8" s="5" customFormat="1" ht="18.75">
      <c r="A24" s="10">
        <v>9</v>
      </c>
      <c r="B24" s="11" t="s">
        <v>47</v>
      </c>
      <c r="C24" s="42">
        <v>80000</v>
      </c>
      <c r="D24" s="43">
        <v>8400</v>
      </c>
      <c r="E24" s="90">
        <f t="shared" si="0"/>
        <v>10.5</v>
      </c>
      <c r="F24" s="90">
        <f t="shared" si="1"/>
        <v>43.709022791133314</v>
      </c>
      <c r="H24" s="43">
        <v>19218</v>
      </c>
    </row>
    <row r="25" spans="1:8" s="5" customFormat="1" ht="48">
      <c r="A25" s="48">
        <f>A24+1</f>
        <v>10</v>
      </c>
      <c r="B25" s="49" t="s">
        <v>48</v>
      </c>
      <c r="C25" s="80">
        <v>15000</v>
      </c>
      <c r="D25" s="84">
        <v>1129</v>
      </c>
      <c r="E25" s="91">
        <f t="shared" si="0"/>
        <v>7.526666666666666</v>
      </c>
      <c r="F25" s="91">
        <f t="shared" si="1"/>
        <v>103.10502283105023</v>
      </c>
      <c r="H25" s="84">
        <v>1095</v>
      </c>
    </row>
    <row r="26" spans="1:8" s="5" customFormat="1" ht="18.75">
      <c r="A26" s="10">
        <v>11</v>
      </c>
      <c r="B26" s="11" t="s">
        <v>49</v>
      </c>
      <c r="C26" s="80">
        <v>115000</v>
      </c>
      <c r="D26" s="84">
        <v>46301</v>
      </c>
      <c r="E26" s="91">
        <f t="shared" si="0"/>
        <v>40.26173913043478</v>
      </c>
      <c r="F26" s="91">
        <f t="shared" si="1"/>
        <v>111.9463249516441</v>
      </c>
      <c r="H26" s="84">
        <v>41360</v>
      </c>
    </row>
    <row r="27" spans="1:8" s="5" customFormat="1" ht="18.75">
      <c r="A27" s="10">
        <f>A26+1</f>
        <v>12</v>
      </c>
      <c r="B27" s="11" t="s">
        <v>50</v>
      </c>
      <c r="C27" s="80">
        <v>60000</v>
      </c>
      <c r="D27" s="85">
        <v>9678</v>
      </c>
      <c r="E27" s="95">
        <f t="shared" si="0"/>
        <v>16.13</v>
      </c>
      <c r="F27" s="95">
        <f t="shared" si="1"/>
        <v>185.8294930875576</v>
      </c>
      <c r="H27" s="85">
        <v>5208</v>
      </c>
    </row>
    <row r="28" spans="1:8" s="5" customFormat="1" ht="18.75">
      <c r="A28" s="10">
        <f>A27+1</f>
        <v>13</v>
      </c>
      <c r="B28" s="11" t="s">
        <v>51</v>
      </c>
      <c r="C28" s="80">
        <v>240000</v>
      </c>
      <c r="D28" s="85">
        <v>120158</v>
      </c>
      <c r="E28" s="95">
        <f t="shared" si="0"/>
        <v>50.06583333333333</v>
      </c>
      <c r="F28" s="95">
        <f t="shared" si="1"/>
        <v>198.75281196241895</v>
      </c>
      <c r="H28" s="85">
        <v>60456</v>
      </c>
    </row>
    <row r="29" spans="1:8" s="5" customFormat="1" ht="18.75">
      <c r="A29" s="7" t="s">
        <v>6</v>
      </c>
      <c r="B29" s="8" t="s">
        <v>24</v>
      </c>
      <c r="C29" s="50"/>
      <c r="D29" s="51"/>
      <c r="E29" s="96"/>
      <c r="F29" s="96"/>
      <c r="H29" s="51"/>
    </row>
    <row r="30" spans="1:8" s="5" customFormat="1" ht="18.75">
      <c r="A30" s="7" t="s">
        <v>52</v>
      </c>
      <c r="B30" s="8" t="s">
        <v>53</v>
      </c>
      <c r="C30" s="81">
        <f>+C31+C32+C33+C34+C35+C36</f>
        <v>715000</v>
      </c>
      <c r="D30" s="81">
        <f>+D31+D32+D33+D34+D35+D36</f>
        <v>113556</v>
      </c>
      <c r="E30" s="97">
        <f t="shared" si="0"/>
        <v>15.881958041958042</v>
      </c>
      <c r="F30" s="97">
        <f t="shared" si="1"/>
        <v>59.468348066529806</v>
      </c>
      <c r="H30" s="81">
        <f>+H31+H32+H33+H34+H35+H36</f>
        <v>190952</v>
      </c>
    </row>
    <row r="31" spans="1:8" s="5" customFormat="1" ht="18.75">
      <c r="A31" s="10">
        <v>1</v>
      </c>
      <c r="B31" s="11" t="s">
        <v>54</v>
      </c>
      <c r="C31" s="80">
        <v>531000</v>
      </c>
      <c r="D31" s="85">
        <v>74622</v>
      </c>
      <c r="E31" s="95">
        <f t="shared" si="0"/>
        <v>14.053107344632767</v>
      </c>
      <c r="F31" s="95">
        <f t="shared" si="1"/>
        <v>50.60353713448706</v>
      </c>
      <c r="H31" s="85">
        <v>147464</v>
      </c>
    </row>
    <row r="32" spans="1:8" s="5" customFormat="1" ht="18.75">
      <c r="A32" s="10">
        <f>A31+1</f>
        <v>2</v>
      </c>
      <c r="B32" s="11" t="s">
        <v>55</v>
      </c>
      <c r="C32" s="80">
        <v>140000</v>
      </c>
      <c r="D32" s="85">
        <v>28744</v>
      </c>
      <c r="E32" s="95">
        <f t="shared" si="0"/>
        <v>20.531428571428574</v>
      </c>
      <c r="F32" s="95">
        <f t="shared" si="1"/>
        <v>88.6312478801147</v>
      </c>
      <c r="H32" s="85">
        <v>32431</v>
      </c>
    </row>
    <row r="33" spans="1:8" s="5" customFormat="1" ht="18.75">
      <c r="A33" s="10">
        <f>A32+1</f>
        <v>3</v>
      </c>
      <c r="B33" s="11" t="s">
        <v>56</v>
      </c>
      <c r="C33" s="80">
        <v>44000</v>
      </c>
      <c r="D33" s="85">
        <v>7038</v>
      </c>
      <c r="E33" s="95">
        <f t="shared" si="0"/>
        <v>15.995454545454546</v>
      </c>
      <c r="F33" s="95">
        <f t="shared" si="1"/>
        <v>75.12007684918348</v>
      </c>
      <c r="H33" s="85">
        <v>9369</v>
      </c>
    </row>
    <row r="34" spans="1:8" s="5" customFormat="1" ht="18.75">
      <c r="A34" s="10">
        <f>A33+1</f>
        <v>4</v>
      </c>
      <c r="B34" s="11" t="s">
        <v>57</v>
      </c>
      <c r="C34" s="50"/>
      <c r="D34" s="85"/>
      <c r="E34" s="95"/>
      <c r="F34" s="95"/>
      <c r="H34" s="85"/>
    </row>
    <row r="35" spans="1:8" s="5" customFormat="1" ht="18.75">
      <c r="A35" s="10">
        <v>5</v>
      </c>
      <c r="B35" s="11" t="s">
        <v>58</v>
      </c>
      <c r="C35" s="50"/>
      <c r="D35" s="85"/>
      <c r="E35" s="95"/>
      <c r="F35" s="95"/>
      <c r="H35" s="85">
        <v>56</v>
      </c>
    </row>
    <row r="36" spans="1:8" s="5" customFormat="1" ht="18.75">
      <c r="A36" s="10">
        <v>6</v>
      </c>
      <c r="B36" s="52" t="s">
        <v>59</v>
      </c>
      <c r="C36" s="50"/>
      <c r="D36" s="85">
        <v>3152</v>
      </c>
      <c r="E36" s="95"/>
      <c r="F36" s="95">
        <f t="shared" si="1"/>
        <v>193.13725490196077</v>
      </c>
      <c r="H36" s="85">
        <v>1632</v>
      </c>
    </row>
    <row r="37" spans="1:8" s="5" customFormat="1" ht="18.75">
      <c r="A37" s="7" t="s">
        <v>60</v>
      </c>
      <c r="B37" s="53" t="s">
        <v>18</v>
      </c>
      <c r="C37" s="50"/>
      <c r="D37" s="51"/>
      <c r="E37" s="96"/>
      <c r="F37" s="96"/>
      <c r="H37" s="51"/>
    </row>
    <row r="38" spans="1:8" s="5" customFormat="1" ht="18.75">
      <c r="A38" s="54" t="s">
        <v>4</v>
      </c>
      <c r="B38" s="55" t="s">
        <v>61</v>
      </c>
      <c r="C38" s="83">
        <f>+C39+C40</f>
        <v>8285000</v>
      </c>
      <c r="D38" s="86">
        <f>+D39+D40</f>
        <v>2197423</v>
      </c>
      <c r="E38" s="98">
        <f t="shared" si="0"/>
        <v>26.522908871454437</v>
      </c>
      <c r="F38" s="98">
        <f t="shared" si="1"/>
        <v>92.89563406926727</v>
      </c>
      <c r="H38" s="86">
        <f>+H39+H40</f>
        <v>2365475</v>
      </c>
    </row>
    <row r="39" spans="1:8" s="5" customFormat="1" ht="18.75">
      <c r="A39" s="56">
        <v>1</v>
      </c>
      <c r="B39" s="57" t="s">
        <v>62</v>
      </c>
      <c r="C39" s="80">
        <v>3768200</v>
      </c>
      <c r="D39" s="80">
        <v>1046109</v>
      </c>
      <c r="E39" s="92">
        <f t="shared" si="0"/>
        <v>27.761504166445516</v>
      </c>
      <c r="F39" s="92">
        <f t="shared" si="1"/>
        <v>148.52435275827554</v>
      </c>
      <c r="H39" s="80">
        <v>704335</v>
      </c>
    </row>
    <row r="40" spans="1:8" s="5" customFormat="1" ht="18.75">
      <c r="A40" s="58">
        <v>2</v>
      </c>
      <c r="B40" s="59" t="s">
        <v>63</v>
      </c>
      <c r="C40" s="82">
        <f>4401800+115000</f>
        <v>4516800</v>
      </c>
      <c r="D40" s="87">
        <v>1151314</v>
      </c>
      <c r="E40" s="99">
        <f t="shared" si="0"/>
        <v>25.48959440311725</v>
      </c>
      <c r="F40" s="99">
        <f t="shared" si="1"/>
        <v>69.30866754156784</v>
      </c>
      <c r="H40" s="87">
        <v>1661140</v>
      </c>
    </row>
    <row r="41" spans="1:6" ht="18.75">
      <c r="A41" s="136"/>
      <c r="B41" s="136"/>
      <c r="C41" s="136"/>
      <c r="D41" s="136"/>
      <c r="E41" s="136"/>
      <c r="F41" s="136"/>
    </row>
    <row r="42" spans="1:6" ht="18.75">
      <c r="A42" s="5"/>
      <c r="B42" s="60"/>
      <c r="C42" s="5"/>
      <c r="D42" s="5"/>
      <c r="E42" s="5"/>
      <c r="F42" s="5"/>
    </row>
    <row r="43" spans="1:6" ht="18.75">
      <c r="A43" s="5"/>
      <c r="B43" s="60"/>
      <c r="C43" s="5"/>
      <c r="D43" s="5"/>
      <c r="E43" s="5"/>
      <c r="F43" s="5"/>
    </row>
    <row r="44" spans="1:6" ht="18.75">
      <c r="A44" s="61"/>
      <c r="B44" s="60"/>
      <c r="C44" s="5"/>
      <c r="D44" s="5"/>
      <c r="E44" s="5"/>
      <c r="F44" s="5"/>
    </row>
    <row r="45" spans="1:6" ht="18.75">
      <c r="A45" s="61"/>
      <c r="B45" s="60"/>
      <c r="C45" s="5"/>
      <c r="D45" s="5"/>
      <c r="E45" s="5"/>
      <c r="F45" s="5"/>
    </row>
  </sheetData>
  <sheetProtection/>
  <mergeCells count="10">
    <mergeCell ref="A41:F41"/>
    <mergeCell ref="H6:H7"/>
    <mergeCell ref="D1:F1"/>
    <mergeCell ref="A4:F4"/>
    <mergeCell ref="A5:C5"/>
    <mergeCell ref="A6:A7"/>
    <mergeCell ref="B6:B7"/>
    <mergeCell ref="C6:C7"/>
    <mergeCell ref="D6:D7"/>
    <mergeCell ref="E6:F6"/>
  </mergeCells>
  <printOptions/>
  <pageMargins left="0.54" right="0.31" top="0.46" bottom="0.75" header="0.3" footer="0.3"/>
  <pageSetup fitToHeight="1" fitToWidth="1"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3">
      <selection activeCell="A1" sqref="A1:F31"/>
    </sheetView>
  </sheetViews>
  <sheetFormatPr defaultColWidth="12.8515625" defaultRowHeight="15"/>
  <cols>
    <col min="1" max="1" width="7.28125" style="3" customWidth="1"/>
    <col min="2" max="2" width="56.28125" style="3" customWidth="1"/>
    <col min="3" max="3" width="14.7109375" style="3" customWidth="1"/>
    <col min="4" max="4" width="14.00390625" style="3" customWidth="1"/>
    <col min="5" max="6" width="10.28125" style="62" customWidth="1"/>
    <col min="7" max="7" width="12.8515625" style="3" customWidth="1"/>
    <col min="8" max="8" width="12.8515625" style="3" hidden="1" customWidth="1"/>
    <col min="9" max="16384" width="12.8515625" style="3" customWidth="1"/>
  </cols>
  <sheetData>
    <row r="1" spans="1:6" ht="18.75">
      <c r="A1" s="1" t="s">
        <v>29</v>
      </c>
      <c r="B1" s="1"/>
      <c r="C1" s="62"/>
      <c r="D1" s="17"/>
      <c r="E1" s="128" t="s">
        <v>64</v>
      </c>
      <c r="F1" s="128"/>
    </row>
    <row r="2" spans="1:6" ht="18.75">
      <c r="A2" s="1"/>
      <c r="B2" s="1"/>
      <c r="C2" s="62"/>
      <c r="D2" s="17"/>
      <c r="E2" s="28"/>
      <c r="F2" s="28"/>
    </row>
    <row r="3" spans="1:6" ht="15.75">
      <c r="A3" s="148" t="s">
        <v>88</v>
      </c>
      <c r="B3" s="148"/>
      <c r="C3" s="148"/>
      <c r="D3" s="148"/>
      <c r="E3" s="148"/>
      <c r="F3" s="148"/>
    </row>
    <row r="4" spans="1:6" ht="15.75">
      <c r="A4" s="129"/>
      <c r="B4" s="129"/>
      <c r="C4" s="129"/>
      <c r="D4" s="129"/>
      <c r="E4" s="129"/>
      <c r="F4" s="129"/>
    </row>
    <row r="5" spans="1:6" ht="18.75">
      <c r="A5" s="63"/>
      <c r="B5" s="63"/>
      <c r="C5" s="5"/>
      <c r="D5" s="149" t="s">
        <v>0</v>
      </c>
      <c r="E5" s="149"/>
      <c r="F5" s="149"/>
    </row>
    <row r="6" spans="1:8" s="19" customFormat="1" ht="31.5" customHeight="1">
      <c r="A6" s="140" t="s">
        <v>1</v>
      </c>
      <c r="B6" s="141" t="s">
        <v>2</v>
      </c>
      <c r="C6" s="142" t="s">
        <v>20</v>
      </c>
      <c r="D6" s="144" t="s">
        <v>89</v>
      </c>
      <c r="E6" s="146" t="s">
        <v>91</v>
      </c>
      <c r="F6" s="147"/>
      <c r="H6" s="137" t="s">
        <v>86</v>
      </c>
    </row>
    <row r="7" spans="1:8" s="19" customFormat="1" ht="38.25">
      <c r="A7" s="140"/>
      <c r="B7" s="140"/>
      <c r="C7" s="150"/>
      <c r="D7" s="145"/>
      <c r="E7" s="34" t="s">
        <v>20</v>
      </c>
      <c r="F7" s="35" t="s">
        <v>21</v>
      </c>
      <c r="H7" s="137"/>
    </row>
    <row r="8" spans="1:8" s="5" customFormat="1" ht="18.75">
      <c r="A8" s="6"/>
      <c r="B8" s="64" t="s">
        <v>8</v>
      </c>
      <c r="C8" s="100">
        <f>+C9+C29</f>
        <v>15625871</v>
      </c>
      <c r="D8" s="100">
        <f>+D9+D29</f>
        <v>3500316</v>
      </c>
      <c r="E8" s="111">
        <f>+D8/C8*100</f>
        <v>22.400773691271354</v>
      </c>
      <c r="F8" s="111">
        <f>+D8/H8*100</f>
        <v>120.62048467827391</v>
      </c>
      <c r="H8" s="100">
        <f>+H9+H29</f>
        <v>2901925</v>
      </c>
    </row>
    <row r="9" spans="1:8" s="5" customFormat="1" ht="18.75">
      <c r="A9" s="7" t="s">
        <v>3</v>
      </c>
      <c r="B9" s="65" t="s">
        <v>65</v>
      </c>
      <c r="C9" s="101">
        <f>+C10+C14+C26+C27+C28</f>
        <v>11220371</v>
      </c>
      <c r="D9" s="101">
        <f>+D10+D14+D26+D27+D28</f>
        <v>3129262</v>
      </c>
      <c r="E9" s="112">
        <f aca="true" t="shared" si="0" ref="E9:E31">+D9/C9*100</f>
        <v>27.88911347049041</v>
      </c>
      <c r="F9" s="112">
        <f aca="true" t="shared" si="1" ref="F9:F31">+D9/H9*100</f>
        <v>111.8714283416065</v>
      </c>
      <c r="H9" s="101">
        <f>+H10+H14+H26+H27+H28</f>
        <v>2797195</v>
      </c>
    </row>
    <row r="10" spans="1:8" s="5" customFormat="1" ht="18.75">
      <c r="A10" s="7" t="s">
        <v>5</v>
      </c>
      <c r="B10" s="65" t="s">
        <v>66</v>
      </c>
      <c r="C10" s="101">
        <f>+C11+C12+C13</f>
        <v>3944566</v>
      </c>
      <c r="D10" s="101">
        <f>+D11+D12+D13</f>
        <v>1201346</v>
      </c>
      <c r="E10" s="112">
        <f t="shared" si="0"/>
        <v>30.4557206039904</v>
      </c>
      <c r="F10" s="112">
        <f t="shared" si="1"/>
        <v>141.27249742760546</v>
      </c>
      <c r="H10" s="9">
        <f>+H11+H12+H13</f>
        <v>850375</v>
      </c>
    </row>
    <row r="11" spans="1:8" s="5" customFormat="1" ht="18.75">
      <c r="A11" s="10">
        <v>1</v>
      </c>
      <c r="B11" s="52" t="s">
        <v>67</v>
      </c>
      <c r="C11" s="12">
        <v>3944566</v>
      </c>
      <c r="D11" s="12">
        <f>1201920-574</f>
        <v>1201346</v>
      </c>
      <c r="E11" s="114">
        <f t="shared" si="0"/>
        <v>30.4557206039904</v>
      </c>
      <c r="F11" s="114">
        <f t="shared" si="1"/>
        <v>141.27249742760546</v>
      </c>
      <c r="H11" s="12">
        <v>850375</v>
      </c>
    </row>
    <row r="12" spans="1:8" s="15" customFormat="1" ht="63.75">
      <c r="A12" s="48">
        <v>2</v>
      </c>
      <c r="B12" s="67" t="s">
        <v>68</v>
      </c>
      <c r="C12" s="12"/>
      <c r="D12" s="66"/>
      <c r="E12" s="115"/>
      <c r="F12" s="115"/>
      <c r="H12" s="66"/>
    </row>
    <row r="13" spans="1:8" s="5" customFormat="1" ht="18.75">
      <c r="A13" s="10">
        <v>3</v>
      </c>
      <c r="B13" s="68" t="s">
        <v>69</v>
      </c>
      <c r="C13" s="12"/>
      <c r="D13" s="12"/>
      <c r="E13" s="114"/>
      <c r="F13" s="114"/>
      <c r="H13" s="12"/>
    </row>
    <row r="14" spans="1:8" s="5" customFormat="1" ht="18.75">
      <c r="A14" s="7" t="s">
        <v>6</v>
      </c>
      <c r="B14" s="65" t="s">
        <v>10</v>
      </c>
      <c r="C14" s="101">
        <v>7040025</v>
      </c>
      <c r="D14" s="101">
        <v>1927916</v>
      </c>
      <c r="E14" s="112">
        <f t="shared" si="0"/>
        <v>27.385073206416173</v>
      </c>
      <c r="F14" s="112">
        <f t="shared" si="1"/>
        <v>99.0289805939943</v>
      </c>
      <c r="H14" s="101">
        <v>1946820</v>
      </c>
    </row>
    <row r="15" spans="1:8" s="5" customFormat="1" ht="18.75">
      <c r="A15" s="7"/>
      <c r="B15" s="69" t="s">
        <v>70</v>
      </c>
      <c r="C15" s="66"/>
      <c r="D15" s="66"/>
      <c r="E15" s="115"/>
      <c r="F15" s="115"/>
      <c r="H15" s="66"/>
    </row>
    <row r="16" spans="1:8" s="5" customFormat="1" ht="18.75">
      <c r="A16" s="10">
        <v>1</v>
      </c>
      <c r="B16" s="69" t="s">
        <v>71</v>
      </c>
      <c r="C16" s="12">
        <v>3273345</v>
      </c>
      <c r="D16" s="12">
        <v>620902</v>
      </c>
      <c r="E16" s="114">
        <f t="shared" si="0"/>
        <v>18.968425265286733</v>
      </c>
      <c r="F16" s="114">
        <f t="shared" si="1"/>
        <v>95.66894860025485</v>
      </c>
      <c r="H16" s="12">
        <v>649011</v>
      </c>
    </row>
    <row r="17" spans="1:8" s="5" customFormat="1" ht="18.75">
      <c r="A17" s="10">
        <f>A16+1</f>
        <v>2</v>
      </c>
      <c r="B17" s="69" t="s">
        <v>72</v>
      </c>
      <c r="C17" s="12">
        <v>60496</v>
      </c>
      <c r="D17" s="12">
        <v>26917</v>
      </c>
      <c r="E17" s="114">
        <f t="shared" si="0"/>
        <v>44.49385083311294</v>
      </c>
      <c r="F17" s="114">
        <f t="shared" si="1"/>
        <v>80.15783204288267</v>
      </c>
      <c r="H17" s="12">
        <v>33580</v>
      </c>
    </row>
    <row r="18" spans="1:8" s="5" customFormat="1" ht="18.75">
      <c r="A18" s="10">
        <f aca="true" t="shared" si="2" ref="A18:A25">A17+1</f>
        <v>3</v>
      </c>
      <c r="B18" s="69" t="s">
        <v>73</v>
      </c>
      <c r="C18" s="12">
        <v>932300</v>
      </c>
      <c r="D18" s="12">
        <v>312178</v>
      </c>
      <c r="E18" s="114">
        <f t="shared" si="0"/>
        <v>33.484715220422615</v>
      </c>
      <c r="F18" s="114">
        <f t="shared" si="1"/>
        <v>116.63011600321298</v>
      </c>
      <c r="H18" s="12">
        <v>267665</v>
      </c>
    </row>
    <row r="19" spans="1:8" s="5" customFormat="1" ht="18.75">
      <c r="A19" s="10">
        <f t="shared" si="2"/>
        <v>4</v>
      </c>
      <c r="B19" s="69" t="s">
        <v>74</v>
      </c>
      <c r="C19" s="12">
        <v>102524</v>
      </c>
      <c r="D19" s="12">
        <v>22885</v>
      </c>
      <c r="E19" s="114">
        <f t="shared" si="0"/>
        <v>22.32160274667395</v>
      </c>
      <c r="F19" s="114">
        <f t="shared" si="1"/>
        <v>93.8371330162375</v>
      </c>
      <c r="H19" s="12">
        <v>24388</v>
      </c>
    </row>
    <row r="20" spans="1:8" s="5" customFormat="1" ht="18.75">
      <c r="A20" s="10">
        <f t="shared" si="2"/>
        <v>5</v>
      </c>
      <c r="B20" s="69" t="s">
        <v>75</v>
      </c>
      <c r="C20" s="12">
        <v>53348</v>
      </c>
      <c r="D20" s="12">
        <v>10062</v>
      </c>
      <c r="E20" s="114">
        <f t="shared" si="0"/>
        <v>18.861063207617907</v>
      </c>
      <c r="F20" s="114">
        <f t="shared" si="1"/>
        <v>102.45392526219325</v>
      </c>
      <c r="H20" s="12">
        <v>9821</v>
      </c>
    </row>
    <row r="21" spans="1:8" s="5" customFormat="1" ht="18.75">
      <c r="A21" s="10">
        <f t="shared" si="2"/>
        <v>6</v>
      </c>
      <c r="B21" s="69" t="s">
        <v>76</v>
      </c>
      <c r="C21" s="12">
        <v>48095</v>
      </c>
      <c r="D21" s="12">
        <v>5203</v>
      </c>
      <c r="E21" s="114">
        <f t="shared" si="0"/>
        <v>10.818172367189936</v>
      </c>
      <c r="F21" s="114">
        <f t="shared" si="1"/>
        <v>74.4029744029744</v>
      </c>
      <c r="H21" s="12">
        <v>6993</v>
      </c>
    </row>
    <row r="22" spans="1:8" s="5" customFormat="1" ht="18.75">
      <c r="A22" s="10">
        <f t="shared" si="2"/>
        <v>7</v>
      </c>
      <c r="B22" s="69" t="s">
        <v>77</v>
      </c>
      <c r="C22" s="12">
        <v>41838</v>
      </c>
      <c r="D22" s="12">
        <v>7216</v>
      </c>
      <c r="E22" s="114">
        <f t="shared" si="0"/>
        <v>17.24747836894689</v>
      </c>
      <c r="F22" s="114">
        <f t="shared" si="1"/>
        <v>51.24272120437438</v>
      </c>
      <c r="H22" s="12">
        <v>14082</v>
      </c>
    </row>
    <row r="23" spans="1:8" s="5" customFormat="1" ht="18.75">
      <c r="A23" s="10">
        <f t="shared" si="2"/>
        <v>8</v>
      </c>
      <c r="B23" s="69" t="s">
        <v>78</v>
      </c>
      <c r="C23" s="12">
        <v>730112</v>
      </c>
      <c r="D23" s="12">
        <v>320504</v>
      </c>
      <c r="E23" s="114">
        <f t="shared" si="0"/>
        <v>43.89792251051893</v>
      </c>
      <c r="F23" s="114">
        <f t="shared" si="1"/>
        <v>71.42023094852905</v>
      </c>
      <c r="H23" s="12">
        <v>448758</v>
      </c>
    </row>
    <row r="24" spans="1:8" s="5" customFormat="1" ht="18.75">
      <c r="A24" s="10">
        <f t="shared" si="2"/>
        <v>9</v>
      </c>
      <c r="B24" s="69" t="s">
        <v>79</v>
      </c>
      <c r="C24" s="12">
        <v>1284989</v>
      </c>
      <c r="D24" s="12">
        <v>359469</v>
      </c>
      <c r="E24" s="114">
        <f t="shared" si="0"/>
        <v>27.974480715399118</v>
      </c>
      <c r="F24" s="114">
        <f t="shared" si="1"/>
        <v>121.38194882946645</v>
      </c>
      <c r="H24" s="12">
        <v>296147</v>
      </c>
    </row>
    <row r="25" spans="1:8" s="5" customFormat="1" ht="18.75">
      <c r="A25" s="10">
        <f t="shared" si="2"/>
        <v>10</v>
      </c>
      <c r="B25" s="69" t="s">
        <v>80</v>
      </c>
      <c r="C25" s="12">
        <v>241505</v>
      </c>
      <c r="D25" s="12">
        <v>190365</v>
      </c>
      <c r="E25" s="114">
        <f t="shared" si="0"/>
        <v>78.82445498022815</v>
      </c>
      <c r="F25" s="114">
        <f t="shared" si="1"/>
        <v>131.07016710387705</v>
      </c>
      <c r="H25" s="12">
        <v>145239</v>
      </c>
    </row>
    <row r="26" spans="1:8" s="5" customFormat="1" ht="18.75">
      <c r="A26" s="70" t="s">
        <v>52</v>
      </c>
      <c r="B26" s="71" t="s">
        <v>11</v>
      </c>
      <c r="C26" s="101">
        <v>3300</v>
      </c>
      <c r="D26" s="66"/>
      <c r="E26" s="115"/>
      <c r="F26" s="115"/>
      <c r="H26" s="66"/>
    </row>
    <row r="27" spans="1:8" s="5" customFormat="1" ht="18.75">
      <c r="A27" s="7" t="s">
        <v>60</v>
      </c>
      <c r="B27" s="65" t="s">
        <v>12</v>
      </c>
      <c r="C27" s="101">
        <v>1360</v>
      </c>
      <c r="D27" s="66"/>
      <c r="E27" s="115"/>
      <c r="F27" s="115"/>
      <c r="H27" s="66"/>
    </row>
    <row r="28" spans="1:8" s="5" customFormat="1" ht="18.75">
      <c r="A28" s="7" t="s">
        <v>81</v>
      </c>
      <c r="B28" s="65" t="s">
        <v>13</v>
      </c>
      <c r="C28" s="101">
        <v>231120</v>
      </c>
      <c r="D28" s="66"/>
      <c r="E28" s="115"/>
      <c r="F28" s="115"/>
      <c r="H28" s="66"/>
    </row>
    <row r="29" spans="1:8" s="122" customFormat="1" ht="31.5">
      <c r="A29" s="72" t="s">
        <v>4</v>
      </c>
      <c r="B29" s="121" t="s">
        <v>82</v>
      </c>
      <c r="C29" s="81">
        <f>+C30+C31</f>
        <v>4405500</v>
      </c>
      <c r="D29" s="81">
        <f>+D30+D31</f>
        <v>371054</v>
      </c>
      <c r="E29" s="97">
        <f t="shared" si="0"/>
        <v>8.422517307910567</v>
      </c>
      <c r="F29" s="97">
        <f t="shared" si="1"/>
        <v>354.2958082688819</v>
      </c>
      <c r="H29" s="123">
        <v>104730</v>
      </c>
    </row>
    <row r="30" spans="1:8" s="73" customFormat="1" ht="18.75">
      <c r="A30" s="13">
        <v>1</v>
      </c>
      <c r="B30" s="69" t="s">
        <v>83</v>
      </c>
      <c r="C30" s="102">
        <v>617535</v>
      </c>
      <c r="D30" s="102">
        <v>921</v>
      </c>
      <c r="E30" s="116">
        <f t="shared" si="0"/>
        <v>0.14914134421530764</v>
      </c>
      <c r="F30" s="116"/>
      <c r="H30" s="102"/>
    </row>
    <row r="31" spans="1:8" s="73" customFormat="1" ht="18.75">
      <c r="A31" s="109">
        <v>2</v>
      </c>
      <c r="B31" s="110" t="s">
        <v>87</v>
      </c>
      <c r="C31" s="103">
        <f>+C32+C33</f>
        <v>3787965</v>
      </c>
      <c r="D31" s="103">
        <f>92179+277954</f>
        <v>370133</v>
      </c>
      <c r="E31" s="117">
        <f t="shared" si="0"/>
        <v>9.771288805466789</v>
      </c>
      <c r="F31" s="117">
        <f t="shared" si="1"/>
        <v>353.4164040866991</v>
      </c>
      <c r="H31" s="103">
        <v>104730</v>
      </c>
    </row>
    <row r="32" spans="1:6" s="74" customFormat="1" ht="18.75" hidden="1">
      <c r="A32" s="104">
        <v>2</v>
      </c>
      <c r="B32" s="105" t="s">
        <v>84</v>
      </c>
      <c r="C32" s="106">
        <v>2147319</v>
      </c>
      <c r="D32" s="107"/>
      <c r="E32" s="108"/>
      <c r="F32" s="108"/>
    </row>
    <row r="33" spans="1:6" s="73" customFormat="1" ht="18.75" hidden="1">
      <c r="A33" s="75">
        <v>3</v>
      </c>
      <c r="B33" s="76" t="s">
        <v>85</v>
      </c>
      <c r="C33" s="103">
        <f>894298+746348</f>
        <v>1640646</v>
      </c>
      <c r="D33" s="77"/>
      <c r="E33" s="78"/>
      <c r="F33" s="78"/>
    </row>
    <row r="34" spans="1:6" ht="18.75">
      <c r="A34" s="15"/>
      <c r="B34" s="15"/>
      <c r="C34" s="5"/>
      <c r="D34" s="5"/>
      <c r="E34" s="79"/>
      <c r="F34" s="79"/>
    </row>
    <row r="35" spans="1:4" ht="18.75">
      <c r="A35" s="15"/>
      <c r="B35" s="15"/>
      <c r="C35" s="5"/>
      <c r="D35" s="5"/>
    </row>
    <row r="36" spans="1:4" ht="18.75">
      <c r="A36" s="5"/>
      <c r="B36" s="5"/>
      <c r="C36" s="5"/>
      <c r="D36" s="5"/>
    </row>
    <row r="37" spans="1:4" ht="18.75">
      <c r="A37" s="5"/>
      <c r="B37" s="5"/>
      <c r="C37" s="5"/>
      <c r="D37" s="5"/>
    </row>
    <row r="38" spans="1:4" ht="18.75">
      <c r="A38" s="5"/>
      <c r="B38" s="5"/>
      <c r="C38" s="5"/>
      <c r="D38" s="5"/>
    </row>
    <row r="39" spans="1:4" ht="18.75">
      <c r="A39" s="5"/>
      <c r="B39" s="5"/>
      <c r="C39" s="5"/>
      <c r="D39" s="5"/>
    </row>
  </sheetData>
  <sheetProtection/>
  <mergeCells count="10">
    <mergeCell ref="H6:H7"/>
    <mergeCell ref="E1:F1"/>
    <mergeCell ref="A3:F3"/>
    <mergeCell ref="A4:F4"/>
    <mergeCell ref="D5:F5"/>
    <mergeCell ref="A6:A7"/>
    <mergeCell ref="B6:B7"/>
    <mergeCell ref="C6:C7"/>
    <mergeCell ref="D6:D7"/>
    <mergeCell ref="E6:F6"/>
  </mergeCells>
  <printOptions/>
  <pageMargins left="0.58" right="0.2" top="0.75" bottom="0.75" header="0.3" footer="0.3"/>
  <pageSetup fitToHeight="1"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Nghĩa Nguyễn Đức</cp:lastModifiedBy>
  <cp:lastPrinted>2020-04-07T00:18:39Z</cp:lastPrinted>
  <dcterms:created xsi:type="dcterms:W3CDTF">2018-08-22T07:49:45Z</dcterms:created>
  <dcterms:modified xsi:type="dcterms:W3CDTF">2020-04-14T04:27:25Z</dcterms:modified>
  <cp:category/>
  <cp:version/>
  <cp:contentType/>
  <cp:contentStatus/>
</cp:coreProperties>
</file>