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810" windowHeight="7890" tabRatio="844" firstSheet="5" activeTab="14"/>
  </bookViews>
  <sheets>
    <sheet name="Sheet1" sheetId="1" r:id="rId1"/>
    <sheet name="1 Tien do NN" sheetId="2" r:id="rId2"/>
    <sheet name="2. Vụ đông xuân" sheetId="3" r:id="rId3"/>
    <sheet name="3. Vụ hè thu" sheetId="4" r:id="rId4"/>
    <sheet name="4. IIP" sheetId="5" r:id="rId5"/>
    <sheet name="5. SPCN chuyeu" sheetId="6" r:id="rId6"/>
    <sheet name="6. Chỉ số lao động" sheetId="7" r:id="rId7"/>
    <sheet name="7. VDT" sheetId="8" r:id="rId8"/>
    <sheet name="8. NH" sheetId="9" r:id="rId9"/>
    <sheet name="9. Tongmucbanle_HHDV" sheetId="10" r:id="rId10"/>
    <sheet name="10. Tổng mức bl" sheetId="11" r:id="rId11"/>
    <sheet name="11. Luu tru an uong" sheetId="12" r:id="rId12"/>
    <sheet name="12. Xuatkhau" sheetId="13" r:id="rId13"/>
    <sheet name="13. Nhapkhau" sheetId="14" r:id="rId14"/>
    <sheet name="14. Chi so gia" sheetId="15" r:id="rId15"/>
    <sheet name="15. Doanh thu VT" sheetId="16" r:id="rId16"/>
    <sheet name="16. Vantai" sheetId="17" r:id="rId17"/>
    <sheet name="17. Tai nan GThong" sheetId="18" r:id="rId18"/>
  </sheets>
  <externalReferences>
    <externalReference r:id="rId21"/>
  </externalReferences>
  <definedNames>
    <definedName name="_Fill" hidden="1">#REF!</definedName>
    <definedName name="nhan">#REF!</definedName>
  </definedNames>
  <calcPr fullCalcOnLoad="1"/>
</workbook>
</file>

<file path=xl/sharedStrings.xml><?xml version="1.0" encoding="utf-8"?>
<sst xmlns="http://schemas.openxmlformats.org/spreadsheetml/2006/main" count="753" uniqueCount="403">
  <si>
    <t>Tấn</t>
  </si>
  <si>
    <t>TỔNG SỐ</t>
  </si>
  <si>
    <t>TỔNG TRỊ GIÁ</t>
  </si>
  <si>
    <t>Thực hiện</t>
  </si>
  <si>
    <t>Bia đóng chai</t>
  </si>
  <si>
    <t>Tấm lợp bằng kim loại</t>
  </si>
  <si>
    <t>Điện sản xuất</t>
  </si>
  <si>
    <t>Điện thương phẩm</t>
  </si>
  <si>
    <t>Hàng hoá khác</t>
  </si>
  <si>
    <t>Hàng thuỷ sản</t>
  </si>
  <si>
    <t>Gạo</t>
  </si>
  <si>
    <t>Giày dép các loại</t>
  </si>
  <si>
    <t>Dung dịch đạm huyết thanh</t>
  </si>
  <si>
    <t>Đá ốp lát</t>
  </si>
  <si>
    <t>Cấu kiện nhà lắp sẵn bằng kim loại</t>
  </si>
  <si>
    <t>Tôm đông lạnh</t>
  </si>
  <si>
    <t>Phân theo ngành kinh tế</t>
  </si>
  <si>
    <t>Lít</t>
  </si>
  <si>
    <t>Chiếc</t>
  </si>
  <si>
    <t>Nước uống được</t>
  </si>
  <si>
    <t>Thương nghiệp</t>
  </si>
  <si>
    <t>Dịch vụ</t>
  </si>
  <si>
    <t>Đơn vị tính: %</t>
  </si>
  <si>
    <t>B. Khai khoáng</t>
  </si>
  <si>
    <t>07. Khai thác quặng kim loại</t>
  </si>
  <si>
    <t>08. Khai khoáng khác</t>
  </si>
  <si>
    <t>C. Công nghiệp chế biến, chế tạo</t>
  </si>
  <si>
    <t>10. Sản xuất chế biến thực phẩm</t>
  </si>
  <si>
    <t>11. Sản xuất đồ uống</t>
  </si>
  <si>
    <t>14. Sản xuất trang phục</t>
  </si>
  <si>
    <t>16. Chế biến gỗ và sản xuất sản phẩm từ gỗ, tre, nứa (trừ giường, tủ, bàn, ghế); sản xuất sản phẩm từ rơm, rạ và vật liệu tết bện</t>
  </si>
  <si>
    <t>17. Sản xuất giấy và sản phẩm từ giấy</t>
  </si>
  <si>
    <t>21. Sản xuất thuốc, hóa dược và dược liệu</t>
  </si>
  <si>
    <t>23. Sản xuất sản phẩm từ khoáng phi kim loại khác</t>
  </si>
  <si>
    <t>25. Sản xuất sản phẩm từ kim loại đúc sẵn (trừ máy móc, thiết bị)</t>
  </si>
  <si>
    <t>31. Sản xuất giường, tủ, bàn ghế</t>
  </si>
  <si>
    <t>D. Sản xuất và phân phối điện, khí đốt, nước nóng, hơi nước và điều hòa không khí</t>
  </si>
  <si>
    <t>35. Sản xuất và phân phối điện, khí đốt, nước nóng, hơi nước và điều hòa không khí</t>
  </si>
  <si>
    <t xml:space="preserve">E. Cung cấp nước, quản lý và xử lý rác thải, nước thải </t>
  </si>
  <si>
    <t>36. Khai thác, xử lý và cung cấp nước</t>
  </si>
  <si>
    <t>38. Hoạt động thu gom, xử lý và tiêu hủy rác thải; tái chế phế liệu</t>
  </si>
  <si>
    <t>Đơn vị
tính</t>
  </si>
  <si>
    <t>Vụ</t>
  </si>
  <si>
    <t>Người</t>
  </si>
  <si>
    <t xml:space="preserve">     Hàng ăn và dịch vụ ăn uống</t>
  </si>
  <si>
    <r>
      <t xml:space="preserve">         </t>
    </r>
    <r>
      <rPr>
        <i/>
        <sz val="10"/>
        <rFont val="Arial"/>
        <family val="2"/>
      </rPr>
      <t>Trong đó:</t>
    </r>
  </si>
  <si>
    <t xml:space="preserve">                        Lương thực</t>
  </si>
  <si>
    <t xml:space="preserve">                        Thực phẩm</t>
  </si>
  <si>
    <t xml:space="preserve">                        Ăn uống ngoài gia đình</t>
  </si>
  <si>
    <t xml:space="preserve">     Đồ uống và thuốc lá</t>
  </si>
  <si>
    <t xml:space="preserve">     Nhà ở, điện, nuớc, chất đốt và VLXD</t>
  </si>
  <si>
    <t xml:space="preserve">     Thiết bị và đồ dùng gia đình</t>
  </si>
  <si>
    <t xml:space="preserve">     Thuốc và dịch vụ y tế</t>
  </si>
  <si>
    <t xml:space="preserve">     Giao thông</t>
  </si>
  <si>
    <t xml:space="preserve">     Bưu chính viễn thông</t>
  </si>
  <si>
    <t xml:space="preserve">     Giáo dục</t>
  </si>
  <si>
    <t xml:space="preserve">     Văn hoá, giải trí và du lịch</t>
  </si>
  <si>
    <t xml:space="preserve">     Hàng hoá và dịch vụ khác</t>
  </si>
  <si>
    <t>2. CHỈ SỐ GIÁ VÀNG</t>
  </si>
  <si>
    <t>3. CHỈ SỐ GIÁ ĐÔ LA MỸ</t>
  </si>
  <si>
    <t>Khách sạn, nhà hàng</t>
  </si>
  <si>
    <t>"</t>
  </si>
  <si>
    <t>TOÀN NGÀNH</t>
  </si>
  <si>
    <r>
      <t xml:space="preserve">Cơ cấu
</t>
    </r>
    <r>
      <rPr>
        <b/>
        <i/>
        <sz val="10"/>
        <rFont val="Arial"/>
        <family val="2"/>
      </rPr>
      <t>(%)</t>
    </r>
  </si>
  <si>
    <t>Giá trị</t>
  </si>
  <si>
    <t>Quặng và khoáng sản khác</t>
  </si>
  <si>
    <t>Gỗ</t>
  </si>
  <si>
    <t>Sản phẩm từ sắt thép</t>
  </si>
  <si>
    <t xml:space="preserve">   Máy móc thiết bị và dụng cụ phụ tùng</t>
  </si>
  <si>
    <t xml:space="preserve">   Gỗ và sản phẩm từ gỗ</t>
  </si>
  <si>
    <t xml:space="preserve">   Vải các loại</t>
  </si>
  <si>
    <t>Tháng trước</t>
  </si>
  <si>
    <t>Cùng kỳ năm trước</t>
  </si>
  <si>
    <t>Du lịch lữ hành</t>
  </si>
  <si>
    <t>-</t>
  </si>
  <si>
    <t>Lương thực, thực phẩm</t>
  </si>
  <si>
    <t>Hàng may mặc</t>
  </si>
  <si>
    <t>Đồ dùng, dụng cụ, trang thiết bị gia đình</t>
  </si>
  <si>
    <t>Vật phẩm, văn hóa, giáo dục</t>
  </si>
  <si>
    <t>Gỗ và vật liệu xây dựng</t>
  </si>
  <si>
    <t>Ô tô các loại</t>
  </si>
  <si>
    <t>Phương tiện đi lại (kể cả phụ tùng)</t>
  </si>
  <si>
    <t>Xăng, dầu các loại</t>
  </si>
  <si>
    <t>Nhiên liệu khác (trừ xăng dầu)</t>
  </si>
  <si>
    <t>Đá quý, kim loại quý và sản phẩm</t>
  </si>
  <si>
    <t>Hàng hóa khác</t>
  </si>
  <si>
    <t>SC ô tô, mô tô, xe máy và xe có động cơ khác</t>
  </si>
  <si>
    <t>Sắn và các sản phẩm từ sắn</t>
  </si>
  <si>
    <t>Sản phẩm từ chất dẻo</t>
  </si>
  <si>
    <t>Sản phẩm gỗ</t>
  </si>
  <si>
    <t>Hàng dệt, may</t>
  </si>
  <si>
    <t>Thức ăn gia súc và nguyên liệu</t>
  </si>
  <si>
    <t>Nguyên phụ liệu dược phẩm</t>
  </si>
  <si>
    <t>Nguyên phụ liệu dệt, may, da, giày</t>
  </si>
  <si>
    <t>Máy móc thiết bị và dụng cụ phụ tùng</t>
  </si>
  <si>
    <t xml:space="preserve">     May mặc, mũ nón, giày dép</t>
  </si>
  <si>
    <t>1. Tai nạn giao thông</t>
  </si>
  <si>
    <t>Số vụ tai nạn giao thông</t>
  </si>
  <si>
    <t>Số người chết</t>
  </si>
  <si>
    <t>Số người bị thương</t>
  </si>
  <si>
    <t>Triệu đồng</t>
  </si>
  <si>
    <t>Số vụ vi phạm đã phát hiện</t>
  </si>
  <si>
    <t>Số vụ đã xử lý</t>
  </si>
  <si>
    <t>Số tiền xử phạt</t>
  </si>
  <si>
    <t>Sắt thép và sản phẩm từ sắt thép</t>
  </si>
  <si>
    <t>Dịch vụ lưu trú</t>
  </si>
  <si>
    <t>Dịch vụ ăn uống</t>
  </si>
  <si>
    <t>Vận tải hành khách</t>
  </si>
  <si>
    <t>Đường bộ</t>
  </si>
  <si>
    <t>Đường sắt</t>
  </si>
  <si>
    <t>Đường thủy</t>
  </si>
  <si>
    <t>Đường hàng không</t>
  </si>
  <si>
    <t>Vận tải hàng hóa</t>
  </si>
  <si>
    <t>Dịch vụ hỗ trợ vận tải</t>
  </si>
  <si>
    <t>13. Dệt</t>
  </si>
  <si>
    <t>15. Sản xuất da và các sản phẩm có liên quan</t>
  </si>
  <si>
    <t>18. In, sao chép bản ghi các loại</t>
  </si>
  <si>
    <t>20. Sản xuất hóa chất và sản phẩm hóa chất</t>
  </si>
  <si>
    <t>22. Sản xuất sản phẩm từ cao su và plastic</t>
  </si>
  <si>
    <t>24. Sản xuất kim loại</t>
  </si>
  <si>
    <t>27. Sản xuất thiết bị điện</t>
  </si>
  <si>
    <t>28. Sản xuất máy móc, thiết bị chưa được phân vào đâu</t>
  </si>
  <si>
    <t>30. Sản xuất phương tiện vận tải khác</t>
  </si>
  <si>
    <t>32. Công nghiệp chế biến, chế tạo khác</t>
  </si>
  <si>
    <t>33. Sửa chữa, bảo dưỡng và lắp đặt máy móc và thiết bị</t>
  </si>
  <si>
    <t>Sữa và kem chưa cô đặc</t>
  </si>
  <si>
    <t>1000 lít</t>
  </si>
  <si>
    <t>Tinh bột sắn</t>
  </si>
  <si>
    <t>1000 cái</t>
  </si>
  <si>
    <t>1000 đôi</t>
  </si>
  <si>
    <t>Triệu trang</t>
  </si>
  <si>
    <t>Ôxy</t>
  </si>
  <si>
    <t>Dược phẩm khác chưa được phân vào đâu</t>
  </si>
  <si>
    <t>Kg</t>
  </si>
  <si>
    <t>1000 viên</t>
  </si>
  <si>
    <t>Cái</t>
  </si>
  <si>
    <t>Ghế khác có khung bằng gỗ</t>
  </si>
  <si>
    <t>1. Tổng nguồn vốn huy động</t>
  </si>
  <si>
    <t>2. Tổng dư nợ cho vay</t>
  </si>
  <si>
    <t>Thuốc nước để tiêm</t>
  </si>
  <si>
    <t>Thực hiện kỳ này</t>
  </si>
  <si>
    <t>cùng kỳ</t>
  </si>
  <si>
    <t>năm trước</t>
  </si>
  <si>
    <t>so với cùng kỳ</t>
  </si>
  <si>
    <t>kỳ này</t>
  </si>
  <si>
    <r>
      <t xml:space="preserve">năm trước </t>
    </r>
    <r>
      <rPr>
        <b/>
        <i/>
        <sz val="10"/>
        <rFont val="Arial"/>
        <family val="2"/>
      </rPr>
      <t>(%)</t>
    </r>
  </si>
  <si>
    <t>Ước tính</t>
  </si>
  <si>
    <t>Cộng dồn</t>
  </si>
  <si>
    <t>năm</t>
  </si>
  <si>
    <r>
      <t xml:space="preserve">so với </t>
    </r>
    <r>
      <rPr>
        <b/>
        <i/>
        <sz val="10"/>
        <rFont val="Arial"/>
        <family val="2"/>
      </rPr>
      <t>(%)</t>
    </r>
  </si>
  <si>
    <t>với cùng kỳ</t>
  </si>
  <si>
    <t>Công nghiệp chế biến, chế tạo</t>
  </si>
  <si>
    <t>Sản xuất chế biến thực phẩm</t>
  </si>
  <si>
    <t>Sản xuất đồ uống</t>
  </si>
  <si>
    <t>Dệt</t>
  </si>
  <si>
    <t>Sản xuất trang phục</t>
  </si>
  <si>
    <t>Sản xuất da và các sản phẩm có liên quan</t>
  </si>
  <si>
    <t>Sản xuất giấy và sản phẩm từ giấy</t>
  </si>
  <si>
    <t>In, sao chép bản ghi các loại</t>
  </si>
  <si>
    <t>Sản xuất hoá chất và sản phẩm hoá chất</t>
  </si>
  <si>
    <t>Sản xuất thuốc, hoá dược và dược liệu</t>
  </si>
  <si>
    <t>Sản xuất sản phẩm từ cao su và plastic</t>
  </si>
  <si>
    <t>Sản xuất sản phẩm từ khoáng phi kim loại khác</t>
  </si>
  <si>
    <t>Sản xuất kim loại</t>
  </si>
  <si>
    <t>Sản xuất sản phẩm từ kim loại đúc sẵn (trừ máy móc, thiết bị)</t>
  </si>
  <si>
    <t>Sản xuất thiết bị điện</t>
  </si>
  <si>
    <t>Sản xuất máy móc, thiết bị chưa được phân vào đâu</t>
  </si>
  <si>
    <t>Sản xuất giường, tủ, bàn, ghế</t>
  </si>
  <si>
    <t>Phân theo ngành công nghiệp cấp I</t>
  </si>
  <si>
    <t>Khai khoáng</t>
  </si>
  <si>
    <t>Sản xuất và phân phối điện, khí đốt, nước nóng, hơi nước
và điều hòa không khí</t>
  </si>
  <si>
    <t>Cung cấp nước, hoạt động quản lý và xử lý rác thải, nước thải</t>
  </si>
  <si>
    <t>Phân theo ngành công nghiệp cấp II</t>
  </si>
  <si>
    <t>Khai thác quặng kim loại</t>
  </si>
  <si>
    <t>Khai khoáng khác</t>
  </si>
  <si>
    <t>Chế biến gỗ và sản xuất sản phẩm từ gỗ, tre, nứa (trừ giường, 
tủ, bàn, ghế); sản xuất sản phẩm từ rơm, rạ và vật liệu tết bện</t>
  </si>
  <si>
    <t>Sản xuất phương tiện vận tải khác</t>
  </si>
  <si>
    <t>Sản xuất và phân phối điện, khí đốt, nước nóng, hơi nước 
và điều hoà không khí</t>
  </si>
  <si>
    <t>Khai thác, xử lý và cung cấp nước</t>
  </si>
  <si>
    <t>Hoạt động thu gom, xử lý và tiêu huỷ rác thải; tái chế phế liệu</t>
  </si>
  <si>
    <t>Phân theo loại hình doanh nghiệp</t>
  </si>
  <si>
    <t>Doanh nghiệp có vốn đầu tư nước ngoài</t>
  </si>
  <si>
    <t xml:space="preserve">*Ghi chú: </t>
  </si>
  <si>
    <t>Ống tuýp, ống dẫn và ống vòi loại cứng</t>
  </si>
  <si>
    <t>Đơn vị tính: Triệu đồng</t>
  </si>
  <si>
    <t>Đơn vị tính: Tỷ đồng</t>
  </si>
  <si>
    <t>Đơn vị tính:  Triệu đồng</t>
  </si>
  <si>
    <t>Đơn vị tính: 1000 USD</t>
  </si>
  <si>
    <t>Kinh tế Nhà nước</t>
  </si>
  <si>
    <t>Kinh tế tư nhân</t>
  </si>
  <si>
    <t>Kinh tế có vốn đầu tư nước ngoài</t>
  </si>
  <si>
    <t>so với</t>
  </si>
  <si>
    <t xml:space="preserve">   Phân bón</t>
  </si>
  <si>
    <t xml:space="preserve"> </t>
  </si>
  <si>
    <t xml:space="preserve">    Cây ngô</t>
  </si>
  <si>
    <t xml:space="preserve">    Cây lạc</t>
  </si>
  <si>
    <t xml:space="preserve">    Rau các loại</t>
  </si>
  <si>
    <t xml:space="preserve">    Đậu các loại</t>
  </si>
  <si>
    <t xml:space="preserve">Ước tính </t>
  </si>
  <si>
    <t xml:space="preserve"> kế hoạch</t>
  </si>
  <si>
    <t>năm trước (%)</t>
  </si>
  <si>
    <t>Vốn ngân sách Nhà nước cấp tỉnh</t>
  </si>
  <si>
    <t xml:space="preserve">  - Vốn cân đối ngân sách tỉnh</t>
  </si>
  <si>
    <t xml:space="preserve">     Trong đó: Thu từ quỹ sử dụng đất</t>
  </si>
  <si>
    <t xml:space="preserve">  - Vốn Trung ương hỗ trợ đầu tư theo mục tiêu</t>
  </si>
  <si>
    <t xml:space="preserve">  - Vốn nước ngoài (ODA)</t>
  </si>
  <si>
    <t xml:space="preserve">  - Xổ số kiến thiết</t>
  </si>
  <si>
    <t xml:space="preserve">  - Vốn khác</t>
  </si>
  <si>
    <t>Vốn ngân sách Nhà nước cấp huyện</t>
  </si>
  <si>
    <t xml:space="preserve">  - Vốn cân đối ngân sách huyện</t>
  </si>
  <si>
    <t xml:space="preserve">  - Vốn Tỉnh hỗ trợ đầu tư theo mục tiêu</t>
  </si>
  <si>
    <t>Vốn ngân sách Nhà nước cấp xã</t>
  </si>
  <si>
    <t xml:space="preserve">  - Vốn cân đối ngân sách xã</t>
  </si>
  <si>
    <t xml:space="preserve">  - Vốn huyện hỗ trợ đầu tư theo mục tiêu</t>
  </si>
  <si>
    <t>Thực</t>
  </si>
  <si>
    <t xml:space="preserve">Ước </t>
  </si>
  <si>
    <t>Ước</t>
  </si>
  <si>
    <t>hiện</t>
  </si>
  <si>
    <t>tính</t>
  </si>
  <si>
    <t>Dịch vụ lưu trú, ăn uống</t>
  </si>
  <si>
    <t>Dịch vụ tiêu dùng khác</t>
  </si>
  <si>
    <t>Chia theo mặt hàng chủ yếu</t>
  </si>
  <si>
    <t>Bình quân</t>
  </si>
  <si>
    <t>Kỳ gốc</t>
  </si>
  <si>
    <t>Tháng 12</t>
  </si>
  <si>
    <t>1. CHỈ SỐ GIÁ TIÊU DÙNG</t>
  </si>
  <si>
    <t xml:space="preserve">                        Dịch vụ y tế</t>
  </si>
  <si>
    <t xml:space="preserve">                        Dịch vụ giáo dục</t>
  </si>
  <si>
    <t>A. HÀNH KHÁCH</t>
  </si>
  <si>
    <t>I. Vận chuyển (Nghìn HK)</t>
  </si>
  <si>
    <t>Phân theo ngành vận tải</t>
  </si>
  <si>
    <t>Hàng không</t>
  </si>
  <si>
    <t>B. HÀNG HÓA</t>
  </si>
  <si>
    <t>I. Vận chuyển (Nghìn tấn)</t>
  </si>
  <si>
    <r>
      <t xml:space="preserve">C. HÀNG HÓA 
    THÔNG QUA CẢNG - </t>
    </r>
    <r>
      <rPr>
        <b/>
        <i/>
        <sz val="10"/>
        <rFont val="Arial"/>
        <family val="2"/>
      </rPr>
      <t>Nghìn TTQ</t>
    </r>
  </si>
  <si>
    <t>1000 chiếc</t>
  </si>
  <si>
    <t>Tháng 7</t>
  </si>
  <si>
    <t>tháng 7</t>
  </si>
  <si>
    <t>II. Luân chuyển (Nghìn HK.km)</t>
  </si>
  <si>
    <t>II. Luân chuyển (Nghìn tấn.km)</t>
  </si>
  <si>
    <t>(Ha)</t>
  </si>
  <si>
    <r>
      <t xml:space="preserve">năm trước </t>
    </r>
    <r>
      <rPr>
        <b/>
        <i/>
        <sz val="10"/>
        <rFont val="Arial"/>
        <family val="2"/>
      </rPr>
      <t>(Ha)</t>
    </r>
  </si>
  <si>
    <t>Quặng inmenit và tinh quặng inmenit</t>
  </si>
  <si>
    <t>Tháng 7 năm</t>
  </si>
  <si>
    <t>Bưu chính, chuyển phát</t>
  </si>
  <si>
    <t>Cùng kỳ
năm trước</t>
  </si>
  <si>
    <t>3. Tỷ lệ nợ xấu trên tổng dư nợ (%)</t>
  </si>
  <si>
    <t>Diện tích, năng suất và sản lượng một số cây hàng năm</t>
  </si>
  <si>
    <t>Lúa Đông Xuân</t>
  </si>
  <si>
    <t>Ngô</t>
  </si>
  <si>
    <t>Khoai lang</t>
  </si>
  <si>
    <t>Sắn</t>
  </si>
  <si>
    <t>Mía</t>
  </si>
  <si>
    <t>Thuốc lá</t>
  </si>
  <si>
    <t>Cói</t>
  </si>
  <si>
    <t>Đậu tương</t>
  </si>
  <si>
    <t>Lạc</t>
  </si>
  <si>
    <t>Vừng</t>
  </si>
  <si>
    <t>Rau các loại</t>
  </si>
  <si>
    <t>Đậu các loại</t>
  </si>
  <si>
    <r>
      <t xml:space="preserve">Tổng diện tích gieo trồng </t>
    </r>
    <r>
      <rPr>
        <b/>
        <i/>
        <sz val="10"/>
        <rFont val="Arial"/>
        <family val="2"/>
      </rPr>
      <t>(Ha)</t>
    </r>
  </si>
  <si>
    <r>
      <t xml:space="preserve">Tổng sản lượng lương thực có hạt </t>
    </r>
    <r>
      <rPr>
        <b/>
        <i/>
        <sz val="10"/>
        <rFont val="Arial"/>
        <family val="2"/>
      </rPr>
      <t>(Tấn)</t>
    </r>
  </si>
  <si>
    <r>
      <t xml:space="preserve">    Diện tích </t>
    </r>
    <r>
      <rPr>
        <i/>
        <sz val="10"/>
        <rFont val="Arial"/>
        <family val="2"/>
      </rPr>
      <t>(Ha)</t>
    </r>
  </si>
  <si>
    <r>
      <t xml:space="preserve">    Năng suất </t>
    </r>
    <r>
      <rPr>
        <i/>
        <sz val="10"/>
        <rFont val="Arial"/>
        <family val="2"/>
      </rPr>
      <t>(Tạ/ha)</t>
    </r>
  </si>
  <si>
    <r>
      <t xml:space="preserve">    Sản lượng</t>
    </r>
    <r>
      <rPr>
        <i/>
        <sz val="10"/>
        <rFont val="Arial"/>
        <family val="2"/>
      </rPr>
      <t xml:space="preserve"> (Tấn)</t>
    </r>
  </si>
  <si>
    <t>Lúa Hè Thu</t>
  </si>
  <si>
    <t>Đậu/đỗ các loại</t>
  </si>
  <si>
    <t>Tháng 8</t>
  </si>
  <si>
    <t>8 tháng</t>
  </si>
  <si>
    <t xml:space="preserve"> tháng 7</t>
  </si>
  <si>
    <t>tháng 8</t>
  </si>
  <si>
    <t>Tháng 8 năm</t>
  </si>
  <si>
    <t>8. Hoạt động ngân hàng</t>
  </si>
  <si>
    <t>(2019)</t>
  </si>
  <si>
    <t>So với cùng kỳ</t>
  </si>
  <si>
    <t xml:space="preserve">8 tháng </t>
  </si>
  <si>
    <t xml:space="preserve">  - Cây lúa </t>
  </si>
  <si>
    <t xml:space="preserve">   Lúa Đông Xuân</t>
  </si>
  <si>
    <t xml:space="preserve">   Lúa Hè Thu</t>
  </si>
  <si>
    <t xml:space="preserve">   Lúa mùa</t>
  </si>
  <si>
    <t xml:space="preserve">  - Cây hàng năm khác</t>
  </si>
  <si>
    <t xml:space="preserve">    Vụ Đông Xuân</t>
  </si>
  <si>
    <t xml:space="preserve">    Vụ Hè Thu</t>
  </si>
  <si>
    <t>năm 2022</t>
  </si>
  <si>
    <t>Đá xây dựng khác</t>
  </si>
  <si>
    <t>Hương cây</t>
  </si>
  <si>
    <t>1000 thẻ</t>
  </si>
  <si>
    <t>8 tháng năm</t>
  </si>
  <si>
    <t>năm 2022 (%)</t>
  </si>
  <si>
    <t>2. Vi phạm môi trường</t>
  </si>
  <si>
    <t>Đơn vị tính</t>
  </si>
  <si>
    <t>Tổng diện tích gieo trồng</t>
  </si>
  <si>
    <t>Ha</t>
  </si>
  <si>
    <t>Tổng sản lượng lương thực có hạt</t>
  </si>
  <si>
    <t>Diện tích, năng suất và sản lượng</t>
  </si>
  <si>
    <t>một số cây hàng năm</t>
  </si>
  <si>
    <t xml:space="preserve">    Diện tích gieo trồng</t>
  </si>
  <si>
    <t xml:space="preserve">    Năng suất gieo trồng</t>
  </si>
  <si>
    <t>Tạ/Ha</t>
  </si>
  <si>
    <t xml:space="preserve">    Sản lượng</t>
  </si>
  <si>
    <t xml:space="preserve">    Vụ Mùa</t>
  </si>
  <si>
    <t>CỤC THỐNG KÊ TỈNH BÌNH ĐỊNH
Số:    /BC-CTK
BÁO CÁO 
ƯỚC TÍNH SỐ LIỆU 
KINH TẾ - XÃ HỘI
THÁNG 8 VÀ 8 THÁNG NĂM 2023
 Bình Định, tháng 8 - 2023</t>
  </si>
  <si>
    <t>1. Sản xuất nông nghiệp đến ngày 15 tháng 8 năm 2023</t>
  </si>
  <si>
    <t>3. Ước tính diện tích, năng suất, sản lượng cây hàng năm 
    Vụ Hè Thu năm 2023</t>
  </si>
  <si>
    <t>Ước tính
 Vụ Hè Thu 
năm 2023</t>
  </si>
  <si>
    <t>Vụ Hè Thu 
2023
so với
cùng kỳ 
(%)</t>
  </si>
  <si>
    <t>4. Chỉ số sản xuất công nghiệp tháng 8 và 8 tháng năm 2023</t>
  </si>
  <si>
    <t>năm 2023</t>
  </si>
  <si>
    <t>Tháng 8 năm 2023</t>
  </si>
  <si>
    <t>2023 so</t>
  </si>
  <si>
    <t>6. Chỉ số sử dụng lao động của doanh nghiệp công nghiệp 
     tháng 8 và 8 tháng năm 2023</t>
  </si>
  <si>
    <t>Ước tính tháng 8 
năm 2023
 so với 
tháng 7
năm 2023</t>
  </si>
  <si>
    <t>7. Vốn đầu tư thực hiện thuộc nguồn vốn ngân sách Nhà nước 
    do địa phương quản lý tháng 8 và 8 tháng năm 2023</t>
  </si>
  <si>
    <t>2023 so với</t>
  </si>
  <si>
    <t>năm 2023 (%)</t>
  </si>
  <si>
    <t>Ước tính đến 
ngày 31 tháng 8
năm 2023</t>
  </si>
  <si>
    <t xml:space="preserve">Ước tính đến 
ngày 31 tháng 8
năm 2023 so với  (%)
</t>
  </si>
  <si>
    <t>Thực hiện 
tháng 7 năm 2023</t>
  </si>
  <si>
    <t>Ước tính tháng 8 năm 2023</t>
  </si>
  <si>
    <t>Cộng dồn 
8 tháng 
năm 2023</t>
  </si>
  <si>
    <t>Ước tính 
tháng 8 
năm 2023
so với 
(%)</t>
  </si>
  <si>
    <t>Cộng dồn 8 tháng năm 2023 so với cùng kỳ năm trước (%)</t>
  </si>
  <si>
    <t>Thực hiện 
 tháng 7 năm 2023</t>
  </si>
  <si>
    <t>Cộng dồn 8 tháng 
năm 2023</t>
  </si>
  <si>
    <t>Ước tính tháng 8 năm 2023
so với 
(%)</t>
  </si>
  <si>
    <t>14. Chỉ số giá tiêu dùng, chỉ số giá vàng và đô la Mỹ 
      tháng 8 và 8 tháng năm 2023</t>
  </si>
  <si>
    <t>Tháng 8 năm 2023 so với</t>
  </si>
  <si>
    <t>Ước tính 
tháng 8 
năm 2023</t>
  </si>
  <si>
    <t>Ước tính 
8 tháng 
năm 2023</t>
  </si>
  <si>
    <t>Tháng 8 năm 2023 so với tháng 7 năm 2023 (%)</t>
  </si>
  <si>
    <t>Tháng 8 năm 2023 so với cùng kỳ năm trước (%)</t>
  </si>
  <si>
    <t>8 tháng năm 2023 so với cùng kỳ năm trước (%)</t>
  </si>
  <si>
    <t>17. Trật tự, an toàn xã hội tháng 8 và 8 tháng năm 2023</t>
  </si>
  <si>
    <t>Cộng dồn 
8 tháng năm 2023</t>
  </si>
  <si>
    <t>Tháng 8 năm 2023
so với 
(%)</t>
  </si>
  <si>
    <t>Cộng dồn 8 tháng năm 2023 so với 
cùng kỳ 
(%)</t>
  </si>
  <si>
    <t xml:space="preserve">   - Số liệu tai nạn giao thông tháng 8/2023 tính từ ngày 15/7/2023 đến ngày 14/8/2023</t>
  </si>
  <si>
    <t xml:space="preserve">   - Vi phạm môi trường tháng 8/2023 tính từ ngày 19/7/2023 đến ngày 18/8/2023</t>
  </si>
  <si>
    <t>Tháng 12 
năm 2022</t>
  </si>
  <si>
    <t>Ước tính tháng 8
năm 2023
so với 
cùng kỳ
năm 2022</t>
  </si>
  <si>
    <t>Cộng dồn 
8 tháng
năm 2023
so với 
cùng kỳ 
năm 2022</t>
  </si>
  <si>
    <t>Chính thức 
Vụ Hè Thu
năm 2022</t>
  </si>
  <si>
    <t>2. Kết quả sản xuất cây hàng năm Vụ Đông Xuân 2022 - 2023</t>
  </si>
  <si>
    <t>Sơ bộ
 Vụ Đông Xuân 
2022-2023</t>
  </si>
  <si>
    <t>Vụ Đông Xuân 
2022-2023
so với
cùng kỳ 
(%)</t>
  </si>
  <si>
    <t>2. (Tiếp theo) Kết quả sản xuất cây hàng năm Vụ Đông Xuân 2022 - 2023</t>
  </si>
  <si>
    <t>37. Thoát nước và xử lý nước thải</t>
  </si>
  <si>
    <t>M3</t>
  </si>
  <si>
    <t>Phi lê cá và các loại thịt cá khác tươi, ướp lạnh</t>
  </si>
  <si>
    <t>Thức ăn cho gia súc</t>
  </si>
  <si>
    <t>Thức ăn cho gia cầm</t>
  </si>
  <si>
    <t>Nước khoáng không có ga</t>
  </si>
  <si>
    <t>Nước có vị hoa quả (cam, táo,…)</t>
  </si>
  <si>
    <t>Nước yến và nước bổ dưỡng khác</t>
  </si>
  <si>
    <t>Các loại mền chăn, các loại nệm, đệm, nệm ghế, nệm gối</t>
  </si>
  <si>
    <t>Bộ com-lê, quần áo đồng bộ, áo jacket, quần dài, quần yếm, quần soóc cho người lớn không dệt kim hoặc đan móc</t>
  </si>
  <si>
    <t>Áo bó, áo chui đầu, áo cài khuy, gi-lê và các mặt hàng tương tự dệt kim hoặc móc</t>
  </si>
  <si>
    <t>Quần tất, quần áo nịt, bít tất dài (trên đầu gối), bít tất ngắn và các loại hàng bít tất dệt kim khác, kể cả nịt chân (ví dụ, dùng cho người dãn tĩnh mạch) và giày dép không đế, dệt kim hoặc móc</t>
  </si>
  <si>
    <t>Giầy dép có mũ bằng nguyên liệu dệt và có đế ngoài</t>
  </si>
  <si>
    <t>Vỏ bào, dăm gỗ</t>
  </si>
  <si>
    <t>Thùng, hộp bằng bìa cứng (trừ bìa nhăn)</t>
  </si>
  <si>
    <t>Báo in (quy khổ 13cmx19cm)</t>
  </si>
  <si>
    <t>Sản phẩm in khác (quy khổ 13cmx19cm)</t>
  </si>
  <si>
    <t>Titan ôxít</t>
  </si>
  <si>
    <t>Phân khoáng hoặc phân hoá học chứa 3 nguyên tố: nitơ, photpho và kali (NPK)</t>
  </si>
  <si>
    <t>Bao và túi (kể cả loại hình nón) từ plastic khác</t>
  </si>
  <si>
    <t>Tấm, phiến, màng, lỏ và dải khỏc bằng plastic loại xốp</t>
  </si>
  <si>
    <t>Gạch xây dựng bằng đất sét nung (trừ gốm, sứ) quy chuẩn 220x105x60mm</t>
  </si>
  <si>
    <t>Gạch và gạch khối xây dựng bằng xi măng, bê tông hoặc đá nhân tạo</t>
  </si>
  <si>
    <t>Bê tông trộn sẵn (bê tông tươi)</t>
  </si>
  <si>
    <t>M2</t>
  </si>
  <si>
    <t>Gang thỏi hợp kim; Gang kính</t>
  </si>
  <si>
    <t>Ống bằng sắt, thép có nối khác</t>
  </si>
  <si>
    <t>Cấu kiện thép và cột làm bằng những thanh sắt, thép bắt chéo nhau</t>
  </si>
  <si>
    <t>Quạt bàn, quạt tường, quạt trần với công suất không quá 125 W</t>
  </si>
  <si>
    <t>Máy bào, máy phay hay máy tạo khuôn dùng để gia công gỗ</t>
  </si>
  <si>
    <t>Máy và thiết bị cơ khí khác có chức năng riêng biệt chưa được phân vào đâu</t>
  </si>
  <si>
    <t>Bàn bằng gỗ các lọai</t>
  </si>
  <si>
    <t>Ghế nhựa giả mây</t>
  </si>
  <si>
    <t>Bàn nhựa giả mây</t>
  </si>
  <si>
    <t>Triệu KWh</t>
  </si>
  <si>
    <t>1000 m3</t>
  </si>
  <si>
    <t>Thoát nước và xử lý nước thải</t>
  </si>
  <si>
    <t>Doanh nghiệp nhà nước</t>
  </si>
  <si>
    <t>Doanh nghiệp ngoài quốc doanh</t>
  </si>
  <si>
    <t>Chính thức 
Vụ Đông Xuân
 2021-2022</t>
  </si>
  <si>
    <t>Hàng rau quả</t>
  </si>
  <si>
    <t>3. (Tiếp theo) Ước tính diện tích, năng suất, sản lượng cây hàng năm Vụ Hè Thu năm 2023</t>
  </si>
  <si>
    <t>5. Sản lượng một số sản phẩm công nghiệp chủ yếu tháng 8 và 8 tháng năm 2023</t>
  </si>
  <si>
    <r>
      <t xml:space="preserve">năm 2022 </t>
    </r>
    <r>
      <rPr>
        <b/>
        <i/>
        <sz val="10"/>
        <rFont val="Arial"/>
        <family val="2"/>
      </rPr>
      <t>(%)</t>
    </r>
  </si>
  <si>
    <t>5. (Tiếp theo) Sản lượng một số sản phẩm công nghiệp chủ yếu 
     tháng 8 và 8 tháng năm 2023</t>
  </si>
  <si>
    <t>9. Tổng mức bán lẻ hàng hóa và doanh thu dịch vụ 
     tháng 8 và 8 tháng năm 2023</t>
  </si>
  <si>
    <t>10. Doanh thu bán lẻ hàng hóa tháng 8 và 8 tháng năm 2023</t>
  </si>
  <si>
    <t>11. Doanh thu dịch vụ lưu trú, ăn uống, du lịch lữ hành 
      và dịch vụ tiêu dùng khác tháng 8 và 8 tháng năm 2023</t>
  </si>
  <si>
    <t>12. Xuất khẩu</t>
  </si>
  <si>
    <t>13. Nhập khẩu</t>
  </si>
  <si>
    <t>15. Doanh thu vận tải, kho bãi và dịch vụ hỗ trợ vận tải; 
       bưu chính, chuyển phát tháng 8 và 8 tháng năm 2023</t>
  </si>
  <si>
    <t>16. Vận tải hành khách và hàng hoá tháng 8 và 8 tháng năm 2023</t>
  </si>
  <si>
    <t>T7.22</t>
  </si>
  <si>
    <t>7T.22</t>
  </si>
  <si>
    <t>T8.22</t>
  </si>
  <si>
    <t>8T.22</t>
  </si>
  <si>
    <t>T7.23</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</si>
</sst>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Red]\-#,##0.00\ &quot;€&quot;"/>
    <numFmt numFmtId="173" formatCode="0.0"/>
    <numFmt numFmtId="174" formatCode="#,##0.0"/>
    <numFmt numFmtId="175" formatCode="_(* #,##0.0_);_(* \(#,##0.0\);_(* &quot;-&quot;_);_(@_)"/>
    <numFmt numFmtId="176" formatCode="_(* #,##0.0_);_(* \(#,##0.0\);_(* &quot;-&quot;?_);_(@_)"/>
    <numFmt numFmtId="177" formatCode="_(* #,##0.0_);_(* \(#,##0.0\);_(* &quot;-&quot;??_);_(@_)"/>
    <numFmt numFmtId="178" formatCode="_(* #,##0.000_);_(* \(#,##0.000\);_(* &quot;-&quot;??_);_(@_)"/>
    <numFmt numFmtId="179" formatCode="_-* #,##0\ _P_t_s_-;\-* #,##0\ _P_t_s_-;_-* &quot;-&quot;\ _P_t_s_-;_-@_-"/>
    <numFmt numFmtId="180" formatCode="\$#,##0\ ;\(\$#,##0\)"/>
    <numFmt numFmtId="181" formatCode="&quot;\&quot;#,##0;[Red]&quot;\&quot;&quot;\&quot;\-#,##0"/>
    <numFmt numFmtId="182" formatCode="&quot;\&quot;#,##0.00;[Red]&quot;\&quot;&quot;\&quot;&quot;\&quot;&quot;\&quot;&quot;\&quot;&quot;\&quot;\-#,##0.00"/>
    <numFmt numFmtId="183" formatCode="&quot;\&quot;#,##0.00;[Red]&quot;\&quot;\-#,##0.00"/>
    <numFmt numFmtId="184" formatCode="&quot;\&quot;#,##0;[Red]&quot;\&quot;\-#,##0"/>
    <numFmt numFmtId="185" formatCode="_(* #,##0_);_(* \(#,##0\);_(* &quot;-&quot;??_);_(@_)"/>
    <numFmt numFmtId="186" formatCode="#,##0.000"/>
    <numFmt numFmtId="187" formatCode="0.000"/>
    <numFmt numFmtId="188" formatCode="0.0000"/>
    <numFmt numFmtId="189" formatCode="0.00000"/>
    <numFmt numFmtId="190" formatCode="_(&quot;$&quot;* #,##0.0_);_(&quot;$&quot;* \(#,##0.0\);_(&quot;$&quot;* &quot;-&quot;?_);_(@_)"/>
    <numFmt numFmtId="191" formatCode="#,##0.0_);\(#,##0.0\)"/>
    <numFmt numFmtId="192" formatCode="_(* #,##0.000_);_(* \(#,##0.000\);_(* &quot;-&quot;???_);_(@_)"/>
    <numFmt numFmtId="193" formatCode="_(* #,##0.0000_);_(* \(#,##0.0000\);_(* &quot;-&quot;??_);_(@_)"/>
    <numFmt numFmtId="194" formatCode="_(* #,##0.00000_);_(* \(#,##0.00000\);_(* &quot;-&quot;??_);_(@_)"/>
    <numFmt numFmtId="195" formatCode="_(* #,##0.00_);_(* \(#,##0.00\);_(* &quot;-&quot;?_);_(@_)"/>
    <numFmt numFmtId="196" formatCode="_(* #,##0.000_);_(* \(#,##0.000\);_(* &quot;-&quot;?_);_(@_)"/>
    <numFmt numFmtId="197" formatCode="_(* #,##0.0000_);_(* \(#,##0.0000\);_(* &quot;-&quot;?_);_(@_)"/>
    <numFmt numFmtId="198" formatCode="[$-409]dddd\,\ mmmm\ dd\,\ yyyy"/>
    <numFmt numFmtId="199" formatCode="[$-409]h:mm:ss\ AM/PM"/>
    <numFmt numFmtId="200" formatCode="#,##0.0000"/>
    <numFmt numFmtId="201" formatCode="&quot;$&quot;#,##0.0"/>
    <numFmt numFmtId="202" formatCode="_(* #,##0.00_);_(* \(#,##0.00\);_(* &quot;-&quot;???_);_(@_)"/>
    <numFmt numFmtId="203" formatCode="_(* #,##0.0_);_(* \(#,##0.0\);_(* &quot;-&quot;???_);_(@_)"/>
    <numFmt numFmtId="204" formatCode="_(* #,##0.0000_);_(* \(#,##0.0000\);_(* &quot;-&quot;????_);_(@_)"/>
    <numFmt numFmtId="205" formatCode="0.000000"/>
    <numFmt numFmtId="206" formatCode="_-* #,##0.0\ _₫_-;\-* #,##0.0\ _₫_-;_-* &quot;-&quot;?\ _₫_-;_-@_-"/>
    <numFmt numFmtId="207" formatCode="_-* #,##0.000\ _₫_-;\-* #,##0.000\ _₫_-;_-* &quot;-&quot;???\ _₫_-;_-@_-"/>
    <numFmt numFmtId="208" formatCode="#,##0.00;\-#,##0.00"/>
    <numFmt numFmtId="209" formatCode="_(* #,##0.00_);_(* \(#,##0.00\);_(* &quot;-&quot;_);_(@_)"/>
    <numFmt numFmtId="210" formatCode="#,##0;\-#,##0"/>
    <numFmt numFmtId="211" formatCode="0.0000000"/>
    <numFmt numFmtId="212" formatCode="#,##0\ _₫"/>
    <numFmt numFmtId="213" formatCode="###,###,###,###,##0.00;\-0;;@"/>
    <numFmt numFmtId="214" formatCode="#,##0.00000"/>
    <numFmt numFmtId="215" formatCode="&quot;Yes&quot;;&quot;Yes&quot;;&quot;No&quot;"/>
    <numFmt numFmtId="216" formatCode="&quot;True&quot;;&quot;True&quot;;&quot;False&quot;"/>
    <numFmt numFmtId="217" formatCode="&quot;On&quot;;&quot;On&quot;;&quot;Off&quot;"/>
    <numFmt numFmtId="218" formatCode="[$€-2]\ #,##0.00_);[Red]\([$€-2]\ #,##0.00\)"/>
    <numFmt numFmtId="219" formatCode="_-* #,##0.00\ _₫_-;\-* #,##0.00\ _₫_-;_-* &quot;-&quot;\ _₫_-;_-@_-"/>
  </numFmts>
  <fonts count="75">
    <font>
      <sz val="10"/>
      <name val="Arial"/>
      <family val="0"/>
    </font>
    <font>
      <sz val="10"/>
      <name val="VNtimes new roman"/>
      <family val="2"/>
    </font>
    <font>
      <u val="single"/>
      <sz val="10"/>
      <color indexed="12"/>
      <name val="Arial"/>
      <family val="2"/>
    </font>
    <font>
      <u val="single"/>
      <sz val="10"/>
      <color indexed="36"/>
      <name val="Arial"/>
      <family val="2"/>
    </font>
    <font>
      <sz val="8"/>
      <name val="Arial"/>
      <family val="2"/>
    </font>
    <font>
      <b/>
      <sz val="14"/>
      <name val="Times New Roman"/>
      <family val="1"/>
    </font>
    <font>
      <sz val="12"/>
      <name val=".VnTime"/>
      <family val="2"/>
    </font>
    <font>
      <sz val="10"/>
      <name val="MS Sans Serif"/>
      <family val="2"/>
    </font>
    <font>
      <sz val="14"/>
      <name val="뼻뮝"/>
      <family val="3"/>
    </font>
    <font>
      <sz val="12"/>
      <name val="뼻뮝"/>
      <family val="1"/>
    </font>
    <font>
      <sz val="12"/>
      <name val="바탕체"/>
      <family val="1"/>
    </font>
    <font>
      <sz val="10"/>
      <name val="굴림체"/>
      <family val="3"/>
    </font>
    <font>
      <b/>
      <sz val="14"/>
      <name val="Arial"/>
      <family val="2"/>
    </font>
    <font>
      <i/>
      <sz val="10"/>
      <name val="Arial"/>
      <family val="2"/>
    </font>
    <font>
      <b/>
      <sz val="10"/>
      <name val="Arial"/>
      <family val="2"/>
    </font>
    <font>
      <b/>
      <i/>
      <sz val="10"/>
      <name val="Arial"/>
      <family val="2"/>
    </font>
    <font>
      <b/>
      <sz val="12"/>
      <name val="Arial"/>
      <family val="2"/>
    </font>
    <font>
      <sz val="12"/>
      <name val="Arial"/>
      <family val="2"/>
    </font>
    <font>
      <b/>
      <sz val="9"/>
      <name val="Arial"/>
      <family val="2"/>
    </font>
    <font>
      <sz val="10"/>
      <color indexed="63"/>
      <name val="Arial"/>
      <family val="2"/>
    </font>
    <font>
      <sz val="10"/>
      <name val=".VnTime"/>
      <family val="2"/>
    </font>
    <font>
      <i/>
      <sz val="16"/>
      <name val="Arial"/>
      <family val="2"/>
    </font>
    <font>
      <sz val="10.5"/>
      <name val="Arial"/>
      <family val="2"/>
    </font>
    <font>
      <b/>
      <sz val="10"/>
      <color indexed="10"/>
      <name val="Arial"/>
      <family val="2"/>
    </font>
    <font>
      <sz val="12"/>
      <name val="Times New Roman"/>
      <family val="1"/>
    </font>
    <font>
      <sz val="10"/>
      <name val="Times New Roman"/>
      <family val="1"/>
    </font>
    <font>
      <i/>
      <sz val="12"/>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3"/>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b/>
      <sz val="10"/>
      <color indexed="8"/>
      <name val="Arial"/>
      <family val="2"/>
    </font>
    <font>
      <sz val="12"/>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3"/>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b/>
      <sz val="10"/>
      <color theme="1"/>
      <name val="Arial"/>
      <family val="2"/>
    </font>
    <font>
      <sz val="12"/>
      <color rgb="FFFF0000"/>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medium"/>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6" fontId="0" fillId="0" borderId="0" applyFont="0" applyFill="0" applyBorder="0" applyAlignment="0" applyProtection="0"/>
    <xf numFmtId="179"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1" fillId="0" borderId="0" applyFont="0" applyFill="0" applyBorder="0" applyAlignment="0" applyProtection="0"/>
    <xf numFmtId="43" fontId="0" fillId="0" borderId="0" applyFont="0" applyFill="0" applyBorder="0" applyAlignment="0" applyProtection="0"/>
    <xf numFmtId="43" fontId="56"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57"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5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6" fillId="0" borderId="0">
      <alignment/>
      <protection/>
    </xf>
    <xf numFmtId="0" fontId="20" fillId="0" borderId="0">
      <alignment/>
      <protection/>
    </xf>
    <xf numFmtId="0" fontId="51"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2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6"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0" fontId="0" fillId="0" borderId="0" applyFont="0" applyFill="0" applyBorder="0" applyAlignment="0" applyProtection="0"/>
    <xf numFmtId="0" fontId="9" fillId="0" borderId="0">
      <alignment/>
      <protection/>
    </xf>
    <xf numFmtId="181" fontId="0" fillId="0" borderId="0" applyFont="0" applyFill="0" applyBorder="0" applyAlignment="0" applyProtection="0"/>
    <xf numFmtId="182" fontId="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11" fillId="0" borderId="0">
      <alignment/>
      <protection/>
    </xf>
  </cellStyleXfs>
  <cellXfs count="435">
    <xf numFmtId="0" fontId="0" fillId="0" borderId="0" xfId="0" applyAlignment="1">
      <alignment/>
    </xf>
    <xf numFmtId="0" fontId="5" fillId="0" borderId="0" xfId="0" applyFont="1" applyAlignment="1">
      <alignment/>
    </xf>
    <xf numFmtId="0" fontId="5" fillId="0" borderId="0" xfId="0" applyFont="1" applyAlignment="1">
      <alignment horizontal="center" vertical="center" wrapText="1"/>
    </xf>
    <xf numFmtId="0" fontId="0" fillId="0" borderId="0" xfId="79" applyFont="1">
      <alignment/>
      <protection/>
    </xf>
    <xf numFmtId="0" fontId="0" fillId="0" borderId="0" xfId="79" applyFont="1" applyBorder="1" applyAlignment="1">
      <alignment horizontal="center"/>
      <protection/>
    </xf>
    <xf numFmtId="0" fontId="0" fillId="0" borderId="0" xfId="79" applyFont="1" applyBorder="1">
      <alignment/>
      <protection/>
    </xf>
    <xf numFmtId="0" fontId="13" fillId="0" borderId="10" xfId="96" applyFont="1" applyBorder="1" applyAlignment="1">
      <alignment horizontal="right"/>
      <protection/>
    </xf>
    <xf numFmtId="0" fontId="14" fillId="0" borderId="0" xfId="96" applyFont="1" applyBorder="1">
      <alignment/>
      <protection/>
    </xf>
    <xf numFmtId="0" fontId="0" fillId="0" borderId="0" xfId="96" applyFont="1" applyBorder="1" applyAlignment="1">
      <alignment horizontal="left" indent="1"/>
      <protection/>
    </xf>
    <xf numFmtId="0" fontId="0" fillId="0" borderId="0" xfId="96" applyFont="1" applyAlignment="1">
      <alignment/>
      <protection/>
    </xf>
    <xf numFmtId="0" fontId="0" fillId="0" borderId="0" xfId="96" applyFont="1">
      <alignment/>
      <protection/>
    </xf>
    <xf numFmtId="0" fontId="14" fillId="0" borderId="0" xfId="96" applyFont="1">
      <alignment/>
      <protection/>
    </xf>
    <xf numFmtId="0" fontId="17" fillId="0" borderId="0" xfId="96" applyFont="1">
      <alignment/>
      <protection/>
    </xf>
    <xf numFmtId="0" fontId="12" fillId="0" borderId="10" xfId="96" applyFont="1" applyBorder="1" applyAlignment="1">
      <alignment horizontal="center"/>
      <protection/>
    </xf>
    <xf numFmtId="49" fontId="14" fillId="0" borderId="0" xfId="97" applyNumberFormat="1" applyFont="1" applyFill="1" applyBorder="1">
      <alignment/>
      <protection/>
    </xf>
    <xf numFmtId="0" fontId="16" fillId="0" borderId="0" xfId="96" applyFont="1">
      <alignment/>
      <protection/>
    </xf>
    <xf numFmtId="49" fontId="0" fillId="0" borderId="0" xfId="97" applyNumberFormat="1" applyFont="1" applyFill="1" applyBorder="1">
      <alignment/>
      <protection/>
    </xf>
    <xf numFmtId="0" fontId="17" fillId="0" borderId="0" xfId="96" applyFont="1" applyAlignment="1">
      <alignment/>
      <protection/>
    </xf>
    <xf numFmtId="0" fontId="14" fillId="0" borderId="11" xfId="0" applyFont="1" applyBorder="1" applyAlignment="1">
      <alignment horizontal="center" vertical="center" wrapText="1"/>
    </xf>
    <xf numFmtId="0" fontId="0" fillId="0" borderId="0" xfId="0" applyFont="1" applyAlignment="1">
      <alignment/>
    </xf>
    <xf numFmtId="174" fontId="0" fillId="0" borderId="0" xfId="0" applyNumberFormat="1" applyFont="1" applyAlignment="1">
      <alignment/>
    </xf>
    <xf numFmtId="0" fontId="21" fillId="0" borderId="10" xfId="79" applyFont="1" applyBorder="1" applyAlignment="1">
      <alignment horizontal="right"/>
      <protection/>
    </xf>
    <xf numFmtId="0" fontId="0" fillId="0" borderId="10" xfId="79" applyFont="1" applyBorder="1">
      <alignment/>
      <protection/>
    </xf>
    <xf numFmtId="0" fontId="13" fillId="0" borderId="10" xfId="79" applyFont="1" applyBorder="1" applyAlignment="1">
      <alignment horizontal="right"/>
      <protection/>
    </xf>
    <xf numFmtId="0" fontId="0" fillId="0" borderId="0" xfId="95" applyFont="1" applyBorder="1" applyAlignment="1">
      <alignment horizontal="left" indent="1"/>
      <protection/>
    </xf>
    <xf numFmtId="0" fontId="0" fillId="0" borderId="0" xfId="95" applyFont="1">
      <alignment/>
      <protection/>
    </xf>
    <xf numFmtId="0" fontId="0" fillId="0" borderId="0" xfId="95" applyFont="1" applyAlignment="1">
      <alignment horizontal="left" indent="1"/>
      <protection/>
    </xf>
    <xf numFmtId="0" fontId="0" fillId="0" borderId="0" xfId="79" applyFont="1">
      <alignment/>
      <protection/>
    </xf>
    <xf numFmtId="0" fontId="14" fillId="0" borderId="0" xfId="77" applyFont="1" applyBorder="1" applyAlignment="1">
      <alignment horizontal="center" vertical="center"/>
      <protection/>
    </xf>
    <xf numFmtId="0" fontId="14" fillId="0" borderId="11" xfId="77" applyFont="1" applyBorder="1" applyAlignment="1">
      <alignment horizontal="center" vertical="center" wrapText="1"/>
      <protection/>
    </xf>
    <xf numFmtId="0" fontId="14" fillId="0" borderId="12" xfId="77" applyFont="1" applyBorder="1" applyAlignment="1">
      <alignment horizontal="center" vertical="center" wrapText="1"/>
      <protection/>
    </xf>
    <xf numFmtId="174" fontId="0" fillId="0" borderId="0" xfId="96" applyNumberFormat="1" applyFont="1" applyAlignment="1">
      <alignment/>
      <protection/>
    </xf>
    <xf numFmtId="0" fontId="12" fillId="0" borderId="0" xfId="77" applyFont="1" applyBorder="1" applyAlignment="1">
      <alignment horizontal="left"/>
      <protection/>
    </xf>
    <xf numFmtId="0" fontId="0" fillId="0" borderId="0" xfId="96" applyFont="1" applyAlignment="1">
      <alignment/>
      <protection/>
    </xf>
    <xf numFmtId="0" fontId="14" fillId="0" borderId="0" xfId="77" applyFont="1" applyFill="1" applyBorder="1">
      <alignment/>
      <protection/>
    </xf>
    <xf numFmtId="3" fontId="14" fillId="0" borderId="0" xfId="92" applyNumberFormat="1" applyFont="1" applyFill="1" applyBorder="1" applyAlignment="1">
      <alignment horizontal="right"/>
      <protection/>
    </xf>
    <xf numFmtId="0" fontId="16" fillId="0" borderId="0" xfId="79" applyFont="1" applyFill="1">
      <alignment/>
      <protection/>
    </xf>
    <xf numFmtId="3" fontId="0" fillId="0" borderId="0" xfId="92" applyNumberFormat="1" applyFont="1" applyFill="1" applyBorder="1" applyAlignment="1">
      <alignment horizontal="right"/>
      <protection/>
    </xf>
    <xf numFmtId="0" fontId="0" fillId="0" borderId="0" xfId="79" applyFont="1" applyFill="1">
      <alignment/>
      <protection/>
    </xf>
    <xf numFmtId="0" fontId="17" fillId="0" borderId="0" xfId="79" applyFont="1" applyFill="1">
      <alignment/>
      <protection/>
    </xf>
    <xf numFmtId="0" fontId="12" fillId="0" borderId="10" xfId="77" applyFont="1" applyBorder="1" applyAlignment="1">
      <alignment horizontal="left"/>
      <protection/>
    </xf>
    <xf numFmtId="0" fontId="13" fillId="0" borderId="10" xfId="96" applyFont="1" applyBorder="1" applyAlignment="1">
      <alignment horizontal="right"/>
      <protection/>
    </xf>
    <xf numFmtId="0" fontId="14" fillId="0" borderId="0" xfId="96" applyFont="1" applyBorder="1">
      <alignment/>
      <protection/>
    </xf>
    <xf numFmtId="174" fontId="14" fillId="0" borderId="0" xfId="96" applyNumberFormat="1" applyFont="1" applyAlignment="1">
      <alignment/>
      <protection/>
    </xf>
    <xf numFmtId="173" fontId="14" fillId="0" borderId="0" xfId="96" applyNumberFormat="1" applyFont="1" applyAlignment="1">
      <alignment horizontal="right"/>
      <protection/>
    </xf>
    <xf numFmtId="173" fontId="14" fillId="0" borderId="0" xfId="96" applyNumberFormat="1" applyFont="1">
      <alignment/>
      <protection/>
    </xf>
    <xf numFmtId="0" fontId="14" fillId="0" borderId="0" xfId="96" applyFont="1">
      <alignment/>
      <protection/>
    </xf>
    <xf numFmtId="173" fontId="0" fillId="0" borderId="0" xfId="96" applyNumberFormat="1" applyFont="1" applyAlignment="1">
      <alignment horizontal="right"/>
      <protection/>
    </xf>
    <xf numFmtId="0" fontId="0" fillId="0" borderId="0" xfId="96" applyFont="1" applyBorder="1" applyAlignment="1">
      <alignment horizontal="left" indent="1"/>
      <protection/>
    </xf>
    <xf numFmtId="174" fontId="0" fillId="0" borderId="0" xfId="96" applyNumberFormat="1" applyFont="1" applyAlignment="1">
      <alignment/>
      <protection/>
    </xf>
    <xf numFmtId="173" fontId="0" fillId="0" borderId="0" xfId="96" applyNumberFormat="1" applyFont="1" applyAlignment="1">
      <alignment horizontal="right"/>
      <protection/>
    </xf>
    <xf numFmtId="173" fontId="0" fillId="0" borderId="0" xfId="96" applyNumberFormat="1" applyFont="1" applyAlignment="1">
      <alignment horizontal="center"/>
      <protection/>
    </xf>
    <xf numFmtId="173" fontId="0" fillId="0" borderId="0" xfId="96" applyNumberFormat="1" applyFont="1">
      <alignment/>
      <protection/>
    </xf>
    <xf numFmtId="0" fontId="0" fillId="0" borderId="0" xfId="96" applyFont="1">
      <alignment/>
      <protection/>
    </xf>
    <xf numFmtId="173" fontId="0" fillId="0" borderId="0" xfId="96" applyNumberFormat="1" applyFont="1" applyAlignment="1">
      <alignment horizontal="right" indent="1"/>
      <protection/>
    </xf>
    <xf numFmtId="0" fontId="13" fillId="0" borderId="0" xfId="96" applyFont="1">
      <alignment/>
      <protection/>
    </xf>
    <xf numFmtId="174" fontId="0" fillId="0" borderId="0" xfId="77" applyNumberFormat="1" applyFont="1">
      <alignment/>
      <protection/>
    </xf>
    <xf numFmtId="174" fontId="0" fillId="0" borderId="0" xfId="77" applyNumberFormat="1" applyFont="1" applyBorder="1">
      <alignment/>
      <protection/>
    </xf>
    <xf numFmtId="174" fontId="0" fillId="0" borderId="0" xfId="96" applyNumberFormat="1" applyFont="1" applyBorder="1" applyAlignment="1">
      <alignment/>
      <protection/>
    </xf>
    <xf numFmtId="173" fontId="0" fillId="0" borderId="0" xfId="96" applyNumberFormat="1" applyFont="1" applyBorder="1" applyAlignment="1">
      <alignment horizontal="right"/>
      <protection/>
    </xf>
    <xf numFmtId="173" fontId="0" fillId="0" borderId="0" xfId="96" applyNumberFormat="1" applyFont="1" applyBorder="1" applyAlignment="1">
      <alignment horizontal="right"/>
      <protection/>
    </xf>
    <xf numFmtId="173" fontId="0" fillId="0" borderId="0" xfId="96" applyNumberFormat="1" applyFont="1" applyBorder="1" applyAlignment="1">
      <alignment horizontal="right" indent="1"/>
      <protection/>
    </xf>
    <xf numFmtId="173" fontId="0" fillId="0" borderId="0" xfId="96" applyNumberFormat="1" applyFont="1" applyBorder="1" applyAlignment="1">
      <alignment horizontal="center"/>
      <protection/>
    </xf>
    <xf numFmtId="0" fontId="22" fillId="0" borderId="0" xfId="96" applyFont="1">
      <alignment/>
      <protection/>
    </xf>
    <xf numFmtId="3" fontId="14" fillId="0" borderId="0" xfId="96" applyNumberFormat="1" applyFont="1" applyAlignment="1">
      <alignment/>
      <protection/>
    </xf>
    <xf numFmtId="174" fontId="23" fillId="0" borderId="0" xfId="96" applyNumberFormat="1" applyFont="1" applyAlignment="1">
      <alignment/>
      <protection/>
    </xf>
    <xf numFmtId="174" fontId="0" fillId="0" borderId="0" xfId="77" applyNumberFormat="1" applyFont="1">
      <alignment/>
      <protection/>
    </xf>
    <xf numFmtId="0" fontId="13" fillId="0" borderId="0" xfId="96" applyFont="1">
      <alignment/>
      <protection/>
    </xf>
    <xf numFmtId="0" fontId="22" fillId="0" borderId="0" xfId="96" applyFont="1">
      <alignment/>
      <protection/>
    </xf>
    <xf numFmtId="174" fontId="0" fillId="0" borderId="0" xfId="77" applyNumberFormat="1" applyFont="1" applyBorder="1">
      <alignment/>
      <protection/>
    </xf>
    <xf numFmtId="174" fontId="0" fillId="0" borderId="0" xfId="96" applyNumberFormat="1" applyFont="1" applyBorder="1" applyAlignment="1">
      <alignment/>
      <protection/>
    </xf>
    <xf numFmtId="0" fontId="0" fillId="0" borderId="0" xfId="96" applyFont="1" applyBorder="1">
      <alignment/>
      <protection/>
    </xf>
    <xf numFmtId="0" fontId="0" fillId="0" borderId="0" xfId="96" applyFont="1" applyBorder="1" applyAlignment="1">
      <alignment/>
      <protection/>
    </xf>
    <xf numFmtId="0" fontId="12" fillId="0" borderId="10" xfId="96" applyFont="1" applyBorder="1" applyAlignment="1">
      <alignment horizontal="left"/>
      <protection/>
    </xf>
    <xf numFmtId="0" fontId="14" fillId="0" borderId="0" xfId="96" applyFont="1" applyBorder="1" applyAlignment="1">
      <alignment horizontal="left"/>
      <protection/>
    </xf>
    <xf numFmtId="173" fontId="0" fillId="0" borderId="0" xfId="77" applyNumberFormat="1" applyFont="1" applyBorder="1" applyAlignment="1">
      <alignment horizontal="right" indent="1"/>
      <protection/>
    </xf>
    <xf numFmtId="3" fontId="0" fillId="0" borderId="0" xfId="96" applyNumberFormat="1" applyFont="1">
      <alignment/>
      <protection/>
    </xf>
    <xf numFmtId="3" fontId="0" fillId="0" borderId="0" xfId="96" applyNumberFormat="1" applyFont="1" applyBorder="1" applyAlignment="1">
      <alignment horizontal="right"/>
      <protection/>
    </xf>
    <xf numFmtId="41" fontId="0" fillId="0" borderId="0" xfId="96" applyNumberFormat="1" applyFont="1" applyBorder="1" applyAlignment="1">
      <alignment horizontal="right"/>
      <protection/>
    </xf>
    <xf numFmtId="173" fontId="0" fillId="0" borderId="0" xfId="96" applyNumberFormat="1" applyFont="1" applyBorder="1">
      <alignment/>
      <protection/>
    </xf>
    <xf numFmtId="174" fontId="0" fillId="0" borderId="0" xfId="96" applyNumberFormat="1" applyFont="1" applyBorder="1" applyAlignment="1">
      <alignment horizontal="right" indent="1"/>
      <protection/>
    </xf>
    <xf numFmtId="0" fontId="15" fillId="0" borderId="0" xfId="96" applyFont="1" applyAlignment="1">
      <alignment horizontal="left"/>
      <protection/>
    </xf>
    <xf numFmtId="0" fontId="17" fillId="0" borderId="0" xfId="96" applyFont="1">
      <alignment/>
      <protection/>
    </xf>
    <xf numFmtId="0" fontId="16" fillId="0" borderId="0" xfId="96" applyFont="1">
      <alignment/>
      <protection/>
    </xf>
    <xf numFmtId="3" fontId="0" fillId="0" borderId="0" xfId="96" applyNumberFormat="1" applyFont="1" applyBorder="1" applyAlignment="1">
      <alignment horizontal="right" indent="1"/>
      <protection/>
    </xf>
    <xf numFmtId="0" fontId="17" fillId="0" borderId="0" xfId="96" applyFont="1" applyBorder="1">
      <alignment/>
      <protection/>
    </xf>
    <xf numFmtId="0" fontId="21" fillId="0" borderId="10" xfId="0" applyFont="1" applyBorder="1" applyAlignment="1">
      <alignment horizontal="right"/>
    </xf>
    <xf numFmtId="0" fontId="0" fillId="0" borderId="10" xfId="0" applyFont="1" applyBorder="1" applyAlignment="1">
      <alignment/>
    </xf>
    <xf numFmtId="0" fontId="13" fillId="0" borderId="10" xfId="0" applyFont="1" applyBorder="1" applyAlignment="1">
      <alignment horizontal="right"/>
    </xf>
    <xf numFmtId="0" fontId="16" fillId="0" borderId="0" xfId="0" applyFont="1" applyAlignment="1">
      <alignment/>
    </xf>
    <xf numFmtId="0" fontId="0" fillId="0" borderId="0" xfId="96" applyFont="1" applyFill="1">
      <alignment/>
      <protection/>
    </xf>
    <xf numFmtId="0" fontId="12" fillId="0" borderId="10" xfId="96" applyFont="1" applyFill="1" applyBorder="1" applyAlignment="1">
      <alignment horizontal="left"/>
      <protection/>
    </xf>
    <xf numFmtId="177" fontId="12" fillId="0" borderId="10" xfId="96" applyNumberFormat="1" applyFont="1" applyFill="1" applyBorder="1" applyAlignment="1">
      <alignment horizontal="left"/>
      <protection/>
    </xf>
    <xf numFmtId="0" fontId="13" fillId="0" borderId="0" xfId="96" applyFont="1" applyFill="1" applyAlignment="1">
      <alignment horizontal="right"/>
      <protection/>
    </xf>
    <xf numFmtId="0" fontId="12" fillId="0" borderId="0" xfId="77" applyFont="1" applyFill="1" applyBorder="1" applyAlignment="1">
      <alignment horizontal="left"/>
      <protection/>
    </xf>
    <xf numFmtId="0" fontId="0" fillId="0" borderId="0" xfId="96" applyFont="1" applyFill="1" applyAlignment="1">
      <alignment/>
      <protection/>
    </xf>
    <xf numFmtId="0" fontId="18" fillId="0" borderId="0" xfId="99" applyNumberFormat="1" applyFont="1" applyFill="1" applyBorder="1" applyAlignment="1">
      <alignment/>
      <protection/>
    </xf>
    <xf numFmtId="177" fontId="14" fillId="0" borderId="0" xfId="96" applyNumberFormat="1" applyFont="1" applyFill="1" applyAlignment="1" quotePrefix="1">
      <alignment/>
      <protection/>
    </xf>
    <xf numFmtId="177" fontId="14" fillId="0" borderId="0" xfId="96" applyNumberFormat="1" applyFont="1" applyFill="1">
      <alignment/>
      <protection/>
    </xf>
    <xf numFmtId="177" fontId="14" fillId="0" borderId="0" xfId="96" applyNumberFormat="1" applyFont="1" applyFill="1" applyAlignment="1" quotePrefix="1">
      <alignment/>
      <protection/>
    </xf>
    <xf numFmtId="0" fontId="14" fillId="0" borderId="0" xfId="96" applyFont="1" applyFill="1">
      <alignment/>
      <protection/>
    </xf>
    <xf numFmtId="177" fontId="0" fillId="0" borderId="0" xfId="96" applyNumberFormat="1" applyFont="1" applyFill="1" applyAlignment="1">
      <alignment horizontal="right"/>
      <protection/>
    </xf>
    <xf numFmtId="177" fontId="0" fillId="0" borderId="0" xfId="96" applyNumberFormat="1" applyFont="1" applyFill="1">
      <alignment/>
      <protection/>
    </xf>
    <xf numFmtId="0" fontId="19" fillId="0" borderId="0" xfId="79" applyNumberFormat="1" applyFont="1" applyFill="1" applyBorder="1" applyAlignment="1">
      <alignment/>
      <protection/>
    </xf>
    <xf numFmtId="191" fontId="0" fillId="0" borderId="0" xfId="96" applyNumberFormat="1" applyFont="1" applyFill="1">
      <alignment/>
      <protection/>
    </xf>
    <xf numFmtId="177" fontId="0" fillId="0" borderId="0" xfId="96" applyNumberFormat="1" applyFont="1" applyFill="1" applyBorder="1">
      <alignment/>
      <protection/>
    </xf>
    <xf numFmtId="0" fontId="0" fillId="0" borderId="0" xfId="96" applyFont="1" applyFill="1" applyBorder="1">
      <alignment/>
      <protection/>
    </xf>
    <xf numFmtId="0" fontId="0" fillId="0" borderId="0" xfId="79" applyFont="1" applyFill="1">
      <alignment/>
      <protection/>
    </xf>
    <xf numFmtId="177" fontId="0" fillId="0" borderId="0" xfId="96" applyNumberFormat="1" applyFont="1" applyFill="1" applyAlignment="1" quotePrefix="1">
      <alignment/>
      <protection/>
    </xf>
    <xf numFmtId="177" fontId="0" fillId="0" borderId="0" xfId="96" applyNumberFormat="1" applyFont="1" applyFill="1">
      <alignment/>
      <protection/>
    </xf>
    <xf numFmtId="0" fontId="14" fillId="0" borderId="0" xfId="96" applyFont="1" applyFill="1" applyBorder="1" applyAlignment="1">
      <alignment horizontal="left"/>
      <protection/>
    </xf>
    <xf numFmtId="0" fontId="0" fillId="0" borderId="0" xfId="96" applyFont="1" applyFill="1" applyAlignment="1">
      <alignment/>
      <protection/>
    </xf>
    <xf numFmtId="0" fontId="14" fillId="0" borderId="0" xfId="96" applyFont="1" applyFill="1" applyBorder="1" applyAlignment="1">
      <alignment/>
      <protection/>
    </xf>
    <xf numFmtId="173" fontId="0" fillId="0" borderId="0" xfId="96" applyNumberFormat="1" applyFont="1" applyFill="1" applyAlignment="1">
      <alignment horizontal="right"/>
      <protection/>
    </xf>
    <xf numFmtId="0" fontId="12" fillId="0" borderId="0" xfId="79" applyFont="1" applyAlignment="1">
      <alignment horizontal="left" wrapText="1"/>
      <protection/>
    </xf>
    <xf numFmtId="0" fontId="13" fillId="0" borderId="10" xfId="95" applyFont="1" applyBorder="1" applyAlignment="1">
      <alignment horizontal="right"/>
      <protection/>
    </xf>
    <xf numFmtId="0" fontId="0" fillId="0" borderId="13" xfId="0" applyFont="1" applyBorder="1" applyAlignment="1">
      <alignment horizontal="center"/>
    </xf>
    <xf numFmtId="0" fontId="24" fillId="0" borderId="0" xfId="0" applyFont="1" applyAlignment="1">
      <alignment/>
    </xf>
    <xf numFmtId="0" fontId="5" fillId="0" borderId="10" xfId="0" applyFont="1" applyBorder="1" applyAlignment="1">
      <alignment horizontal="center"/>
    </xf>
    <xf numFmtId="0" fontId="24" fillId="0" borderId="0" xfId="0" applyFont="1" applyAlignment="1">
      <alignment horizontal="center"/>
    </xf>
    <xf numFmtId="0" fontId="14" fillId="0" borderId="11" xfId="0" applyFont="1" applyBorder="1" applyAlignment="1">
      <alignment horizontal="center" wrapText="1"/>
    </xf>
    <xf numFmtId="0" fontId="14" fillId="0" borderId="0"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5" fillId="0" borderId="0" xfId="77" applyFont="1">
      <alignment/>
      <protection/>
    </xf>
    <xf numFmtId="0" fontId="13" fillId="0" borderId="0" xfId="77" applyFont="1">
      <alignment/>
      <protection/>
    </xf>
    <xf numFmtId="3" fontId="13" fillId="0" borderId="0" xfId="92" applyNumberFormat="1" applyFont="1" applyFill="1" applyBorder="1" applyAlignment="1">
      <alignment horizontal="right"/>
      <protection/>
    </xf>
    <xf numFmtId="0" fontId="26" fillId="0" borderId="0" xfId="79" applyFont="1" applyFill="1">
      <alignment/>
      <protection/>
    </xf>
    <xf numFmtId="0" fontId="13" fillId="0" borderId="10" xfId="79" applyFont="1" applyBorder="1" applyAlignment="1">
      <alignment horizontal="right"/>
      <protection/>
    </xf>
    <xf numFmtId="3" fontId="0" fillId="0" borderId="0" xfId="96" applyNumberFormat="1" applyFont="1" applyAlignment="1">
      <alignment/>
      <protection/>
    </xf>
    <xf numFmtId="3" fontId="0" fillId="0" borderId="0" xfId="77" applyNumberFormat="1" applyFont="1">
      <alignment/>
      <protection/>
    </xf>
    <xf numFmtId="3" fontId="23" fillId="0" borderId="0" xfId="96" applyNumberFormat="1" applyFont="1" applyAlignment="1">
      <alignment/>
      <protection/>
    </xf>
    <xf numFmtId="0" fontId="13" fillId="0" borderId="0" xfId="79" applyFont="1" applyFill="1">
      <alignment/>
      <protection/>
    </xf>
    <xf numFmtId="0" fontId="14" fillId="0" borderId="0" xfId="79" applyFont="1">
      <alignment/>
      <protection/>
    </xf>
    <xf numFmtId="0" fontId="14" fillId="0" borderId="14" xfId="88" applyNumberFormat="1" applyFont="1" applyBorder="1" applyAlignment="1">
      <alignment horizontal="center" vertical="center" wrapText="1"/>
      <protection/>
    </xf>
    <xf numFmtId="0" fontId="14" fillId="0" borderId="0" xfId="88" applyNumberFormat="1" applyFont="1" applyBorder="1" applyAlignment="1">
      <alignment horizontal="center" vertical="center" wrapText="1"/>
      <protection/>
    </xf>
    <xf numFmtId="0" fontId="14" fillId="0" borderId="11" xfId="88" applyNumberFormat="1" applyFont="1" applyBorder="1" applyAlignment="1">
      <alignment horizontal="center" vertical="center" wrapText="1"/>
      <protection/>
    </xf>
    <xf numFmtId="0" fontId="14" fillId="0" borderId="0" xfId="89" applyNumberFormat="1" applyFont="1" applyFill="1" applyBorder="1">
      <alignment/>
      <protection/>
    </xf>
    <xf numFmtId="3" fontId="14" fillId="0" borderId="0" xfId="92" applyNumberFormat="1" applyFont="1" applyFill="1" applyBorder="1" applyAlignment="1">
      <alignment horizontal="right"/>
      <protection/>
    </xf>
    <xf numFmtId="3" fontId="69" fillId="0" borderId="0" xfId="0" applyNumberFormat="1" applyFont="1" applyBorder="1" applyAlignment="1">
      <alignment/>
    </xf>
    <xf numFmtId="3" fontId="70" fillId="0" borderId="0" xfId="0" applyNumberFormat="1" applyFont="1" applyBorder="1" applyAlignment="1">
      <alignment/>
    </xf>
    <xf numFmtId="3" fontId="13" fillId="0" borderId="0" xfId="92" applyNumberFormat="1" applyFont="1" applyFill="1" applyBorder="1" applyAlignment="1">
      <alignment horizontal="right"/>
      <protection/>
    </xf>
    <xf numFmtId="3" fontId="70" fillId="0" borderId="0" xfId="0" applyNumberFormat="1" applyFont="1" applyBorder="1" applyAlignment="1">
      <alignment/>
    </xf>
    <xf numFmtId="0" fontId="13" fillId="0" borderId="0" xfId="79" applyFont="1">
      <alignment/>
      <protection/>
    </xf>
    <xf numFmtId="0" fontId="71" fillId="0" borderId="14" xfId="0" applyFont="1" applyBorder="1" applyAlignment="1">
      <alignment horizontal="center" vertical="center" wrapText="1"/>
    </xf>
    <xf numFmtId="0" fontId="71" fillId="0" borderId="0" xfId="0" applyFont="1" applyBorder="1" applyAlignment="1">
      <alignment horizontal="center" vertical="center" wrapText="1"/>
    </xf>
    <xf numFmtId="0" fontId="14" fillId="0" borderId="0" xfId="98" applyFont="1" applyFill="1" applyBorder="1" applyAlignment="1">
      <alignment horizontal="center" vertical="center"/>
      <protection/>
    </xf>
    <xf numFmtId="0" fontId="71" fillId="0" borderId="11" xfId="0" applyFont="1" applyBorder="1" applyAlignment="1">
      <alignment horizontal="center" vertical="center" wrapText="1"/>
    </xf>
    <xf numFmtId="0" fontId="14" fillId="0" borderId="11" xfId="98" applyFont="1" applyFill="1" applyBorder="1" applyAlignment="1">
      <alignment horizontal="center" vertical="center"/>
      <protection/>
    </xf>
    <xf numFmtId="174" fontId="14" fillId="0" borderId="0" xfId="96" applyNumberFormat="1" applyFont="1" applyAlignment="1">
      <alignment horizontal="right" indent="2"/>
      <protection/>
    </xf>
    <xf numFmtId="173" fontId="14" fillId="0" borderId="0" xfId="96" applyNumberFormat="1" applyFont="1" applyAlignment="1">
      <alignment horizontal="right" indent="2"/>
      <protection/>
    </xf>
    <xf numFmtId="174" fontId="0" fillId="0" borderId="0" xfId="96" applyNumberFormat="1" applyFont="1" applyAlignment="1">
      <alignment horizontal="right" indent="2"/>
      <protection/>
    </xf>
    <xf numFmtId="173" fontId="0" fillId="0" borderId="0" xfId="96" applyNumberFormat="1" applyFont="1" applyAlignment="1">
      <alignment horizontal="right" indent="2"/>
      <protection/>
    </xf>
    <xf numFmtId="0" fontId="14" fillId="0" borderId="0" xfId="91" applyFont="1" applyBorder="1" applyAlignment="1">
      <alignment/>
      <protection/>
    </xf>
    <xf numFmtId="0" fontId="0" fillId="0" borderId="0" xfId="91" applyFont="1" applyBorder="1" applyAlignment="1">
      <alignment horizontal="left" indent="1"/>
      <protection/>
    </xf>
    <xf numFmtId="0" fontId="14" fillId="0" borderId="0" xfId="91" applyFont="1" applyBorder="1">
      <alignment/>
      <protection/>
    </xf>
    <xf numFmtId="0" fontId="71" fillId="0" borderId="14" xfId="0" applyFont="1" applyBorder="1" applyAlignment="1">
      <alignment horizontal="center" vertical="center" wrapText="1"/>
    </xf>
    <xf numFmtId="0" fontId="14" fillId="0" borderId="0" xfId="96" applyFont="1" applyAlignment="1">
      <alignment horizontal="center" vertical="center"/>
      <protection/>
    </xf>
    <xf numFmtId="0" fontId="14" fillId="0" borderId="0" xfId="90" applyNumberFormat="1" applyFont="1" applyBorder="1" applyAlignment="1">
      <alignment horizontal="center" vertical="center"/>
      <protection/>
    </xf>
    <xf numFmtId="0" fontId="71" fillId="0" borderId="0" xfId="0" applyFont="1" applyBorder="1" applyAlignment="1">
      <alignment horizontal="center" vertical="center" wrapText="1"/>
    </xf>
    <xf numFmtId="0" fontId="14" fillId="0" borderId="0" xfId="90" applyNumberFormat="1" applyFont="1" applyBorder="1" applyAlignment="1" quotePrefix="1">
      <alignment horizontal="center" vertical="center"/>
      <protection/>
    </xf>
    <xf numFmtId="0" fontId="14" fillId="0" borderId="0" xfId="90" applyFont="1" applyBorder="1" applyAlignment="1">
      <alignment vertical="center"/>
      <protection/>
    </xf>
    <xf numFmtId="0" fontId="14" fillId="0" borderId="0" xfId="90" applyFont="1" applyBorder="1" applyAlignment="1">
      <alignment horizontal="center" vertical="center"/>
      <protection/>
    </xf>
    <xf numFmtId="0" fontId="14" fillId="0" borderId="11" xfId="101" applyFont="1" applyBorder="1" applyAlignment="1">
      <alignment vertical="center"/>
      <protection/>
    </xf>
    <xf numFmtId="0" fontId="14" fillId="0" borderId="11" xfId="101" applyFont="1" applyBorder="1" applyAlignment="1">
      <alignment horizontal="right" vertical="center"/>
      <protection/>
    </xf>
    <xf numFmtId="0" fontId="71" fillId="0" borderId="11" xfId="0" applyFont="1" applyBorder="1" applyAlignment="1">
      <alignment horizontal="center" vertical="center" wrapText="1"/>
    </xf>
    <xf numFmtId="177" fontId="12" fillId="0" borderId="0" xfId="96" applyNumberFormat="1" applyFont="1" applyFill="1" applyBorder="1" applyAlignment="1">
      <alignment horizontal="left"/>
      <protection/>
    </xf>
    <xf numFmtId="0" fontId="14" fillId="0" borderId="13" xfId="98" applyFont="1" applyFill="1" applyBorder="1" applyAlignment="1">
      <alignment horizontal="center" vertical="center"/>
      <protection/>
    </xf>
    <xf numFmtId="0" fontId="15" fillId="0" borderId="0" xfId="79" applyNumberFormat="1" applyFont="1" applyFill="1" applyBorder="1" applyAlignment="1">
      <alignment horizontal="left" indent="1"/>
      <protection/>
    </xf>
    <xf numFmtId="177" fontId="14" fillId="0" borderId="0" xfId="96" applyNumberFormat="1" applyFont="1" applyFill="1" applyAlignment="1">
      <alignment horizontal="right"/>
      <protection/>
    </xf>
    <xf numFmtId="0" fontId="0" fillId="0" borderId="0" xfId="79" applyNumberFormat="1" applyFont="1" applyFill="1" applyBorder="1" applyAlignment="1">
      <alignment horizontal="left" indent="3"/>
      <protection/>
    </xf>
    <xf numFmtId="0" fontId="15" fillId="0" borderId="0" xfId="79" applyNumberFormat="1" applyFont="1" applyFill="1" applyBorder="1" applyAlignment="1">
      <alignment horizontal="left" indent="1"/>
      <protection/>
    </xf>
    <xf numFmtId="0" fontId="14" fillId="0" borderId="0" xfId="100" applyNumberFormat="1" applyFont="1" applyBorder="1" applyAlignment="1">
      <alignment wrapText="1"/>
      <protection/>
    </xf>
    <xf numFmtId="0" fontId="14" fillId="0" borderId="0" xfId="100" applyNumberFormat="1" applyFont="1" applyBorder="1" applyAlignment="1">
      <alignment horizontal="left"/>
      <protection/>
    </xf>
    <xf numFmtId="0" fontId="14" fillId="0" borderId="0" xfId="100" applyNumberFormat="1" applyFont="1" applyBorder="1" applyAlignment="1">
      <alignment horizontal="left" indent="1"/>
      <protection/>
    </xf>
    <xf numFmtId="0" fontId="0" fillId="0" borderId="0" xfId="100" applyNumberFormat="1" applyFont="1" applyBorder="1" applyAlignment="1">
      <alignment horizontal="left" indent="1"/>
      <protection/>
    </xf>
    <xf numFmtId="0" fontId="14" fillId="0" borderId="0" xfId="96" applyFont="1" applyFill="1" applyBorder="1" applyAlignment="1">
      <alignment horizontal="left" wrapText="1"/>
      <protection/>
    </xf>
    <xf numFmtId="0" fontId="0" fillId="0" borderId="0" xfId="79" applyFont="1" applyAlignment="1">
      <alignment horizontal="left"/>
      <protection/>
    </xf>
    <xf numFmtId="173" fontId="0" fillId="0" borderId="0" xfId="77" applyNumberFormat="1" applyFont="1" applyBorder="1" applyAlignment="1">
      <alignment horizontal="left" indent="1"/>
      <protection/>
    </xf>
    <xf numFmtId="0" fontId="0" fillId="0" borderId="0" xfId="96" applyFont="1" applyAlignment="1">
      <alignment horizontal="left"/>
      <protection/>
    </xf>
    <xf numFmtId="4" fontId="14" fillId="0" borderId="0" xfId="96" applyNumberFormat="1" applyFont="1" applyAlignment="1">
      <alignment/>
      <protection/>
    </xf>
    <xf numFmtId="0" fontId="14" fillId="0" borderId="0" xfId="96" applyFont="1" applyFill="1" applyAlignment="1">
      <alignment horizontal="center" vertical="center" wrapText="1"/>
      <protection/>
    </xf>
    <xf numFmtId="177" fontId="14" fillId="0" borderId="14" xfId="96" applyNumberFormat="1" applyFont="1" applyFill="1" applyBorder="1" applyAlignment="1" quotePrefix="1">
      <alignment/>
      <protection/>
    </xf>
    <xf numFmtId="0" fontId="15" fillId="0" borderId="11" xfId="0" applyFont="1" applyBorder="1" applyAlignment="1">
      <alignment horizontal="center" vertical="center" wrapText="1"/>
    </xf>
    <xf numFmtId="4" fontId="0" fillId="0" borderId="0" xfId="79" applyNumberFormat="1" applyFont="1" applyBorder="1" applyAlignment="1">
      <alignment/>
      <protection/>
    </xf>
    <xf numFmtId="185" fontId="0" fillId="0" borderId="0" xfId="42" applyNumberFormat="1" applyFont="1" applyAlignment="1">
      <alignment/>
    </xf>
    <xf numFmtId="185" fontId="0" fillId="0" borderId="0" xfId="42" applyNumberFormat="1" applyFont="1" applyAlignment="1">
      <alignment/>
    </xf>
    <xf numFmtId="185" fontId="13" fillId="0" borderId="0" xfId="42" applyNumberFormat="1" applyFont="1" applyAlignment="1">
      <alignment/>
    </xf>
    <xf numFmtId="43" fontId="14" fillId="0" borderId="0" xfId="42" applyNumberFormat="1" applyFont="1" applyBorder="1" applyAlignment="1">
      <alignment horizontal="right" indent="1"/>
    </xf>
    <xf numFmtId="43" fontId="14" fillId="0" borderId="0" xfId="42" applyNumberFormat="1" applyFont="1" applyAlignment="1">
      <alignment/>
    </xf>
    <xf numFmtId="43" fontId="0" fillId="0" borderId="0" xfId="42" applyNumberFormat="1" applyFont="1" applyBorder="1" applyAlignment="1">
      <alignment horizontal="right" indent="1"/>
    </xf>
    <xf numFmtId="43" fontId="0" fillId="0" borderId="0" xfId="42" applyNumberFormat="1" applyFont="1" applyAlignment="1">
      <alignment/>
    </xf>
    <xf numFmtId="0" fontId="14" fillId="0" borderId="0" xfId="96" applyFont="1" applyAlignment="1">
      <alignment wrapText="1"/>
      <protection/>
    </xf>
    <xf numFmtId="43" fontId="0" fillId="0" borderId="0" xfId="96" applyNumberFormat="1" applyFont="1">
      <alignment/>
      <protection/>
    </xf>
    <xf numFmtId="0" fontId="0" fillId="0" borderId="0" xfId="95" applyFont="1" applyFill="1" applyBorder="1" applyAlignment="1">
      <alignment horizontal="left" indent="1"/>
      <protection/>
    </xf>
    <xf numFmtId="43" fontId="0" fillId="0" borderId="0" xfId="42" applyNumberFormat="1" applyFont="1" applyFill="1" applyBorder="1" applyAlignment="1">
      <alignment horizontal="right" indent="1"/>
    </xf>
    <xf numFmtId="43" fontId="0" fillId="0" borderId="0" xfId="42" applyNumberFormat="1" applyFont="1" applyFill="1" applyAlignment="1">
      <alignment/>
    </xf>
    <xf numFmtId="0" fontId="0" fillId="0" borderId="0" xfId="96" applyFont="1" applyFill="1">
      <alignment/>
      <protection/>
    </xf>
    <xf numFmtId="3" fontId="0" fillId="0" borderId="0" xfId="79" applyNumberFormat="1" applyFont="1">
      <alignment/>
      <protection/>
    </xf>
    <xf numFmtId="3" fontId="17" fillId="0" borderId="0" xfId="96" applyNumberFormat="1" applyFont="1">
      <alignment/>
      <protection/>
    </xf>
    <xf numFmtId="0" fontId="14" fillId="0" borderId="0" xfId="96" applyFont="1" applyFill="1" applyAlignment="1">
      <alignment/>
      <protection/>
    </xf>
    <xf numFmtId="3" fontId="0" fillId="0" borderId="0" xfId="77" applyNumberFormat="1" applyFont="1" applyBorder="1">
      <alignment/>
      <protection/>
    </xf>
    <xf numFmtId="174" fontId="71" fillId="0" borderId="0" xfId="96" applyNumberFormat="1" applyFont="1" applyAlignment="1">
      <alignment horizontal="right" indent="3"/>
      <protection/>
    </xf>
    <xf numFmtId="174" fontId="69" fillId="0" borderId="0" xfId="96" applyNumberFormat="1" applyFont="1" applyAlignment="1">
      <alignment horizontal="right" indent="3"/>
      <protection/>
    </xf>
    <xf numFmtId="177" fontId="0" fillId="0" borderId="0" xfId="96" applyNumberFormat="1" applyFont="1" applyFill="1" applyAlignment="1" quotePrefix="1">
      <alignment/>
      <protection/>
    </xf>
    <xf numFmtId="0" fontId="14" fillId="0" borderId="15" xfId="77" applyFont="1" applyFill="1" applyBorder="1" applyAlignment="1">
      <alignment horizontal="center" vertical="center" wrapText="1"/>
      <protection/>
    </xf>
    <xf numFmtId="177" fontId="0" fillId="0" borderId="0" xfId="42" applyNumberFormat="1" applyFont="1" applyBorder="1" applyAlignment="1">
      <alignment horizontal="right" indent="1"/>
    </xf>
    <xf numFmtId="177" fontId="14" fillId="0" borderId="0" xfId="42" applyNumberFormat="1" applyFont="1" applyAlignment="1">
      <alignment horizontal="right"/>
    </xf>
    <xf numFmtId="177" fontId="14" fillId="0" borderId="0" xfId="42" applyNumberFormat="1" applyFont="1" applyAlignment="1">
      <alignment horizontal="right" indent="1"/>
    </xf>
    <xf numFmtId="177" fontId="0" fillId="0" borderId="0" xfId="42" applyNumberFormat="1" applyFont="1" applyAlignment="1">
      <alignment horizontal="right"/>
    </xf>
    <xf numFmtId="177" fontId="0" fillId="0" borderId="0" xfId="42" applyNumberFormat="1" applyFont="1" applyAlignment="1">
      <alignment horizontal="right" indent="1"/>
    </xf>
    <xf numFmtId="0" fontId="5" fillId="0" borderId="10" xfId="77" applyFont="1" applyBorder="1" applyAlignment="1">
      <alignment horizontal="center"/>
      <protection/>
    </xf>
    <xf numFmtId="0" fontId="27" fillId="0" borderId="10" xfId="95" applyFont="1" applyBorder="1" applyAlignment="1">
      <alignment horizontal="right"/>
      <protection/>
    </xf>
    <xf numFmtId="0" fontId="0" fillId="0" borderId="0" xfId="77" applyFont="1" applyBorder="1" applyAlignment="1">
      <alignment horizontal="center"/>
      <protection/>
    </xf>
    <xf numFmtId="177" fontId="14" fillId="0" borderId="0" xfId="42" applyNumberFormat="1" applyFont="1" applyBorder="1" applyAlignment="1">
      <alignment horizontal="right" indent="1"/>
    </xf>
    <xf numFmtId="2" fontId="14" fillId="0" borderId="0" xfId="77" applyNumberFormat="1" applyFont="1" applyFill="1" applyBorder="1" applyAlignment="1">
      <alignment horizontal="center" wrapText="1"/>
      <protection/>
    </xf>
    <xf numFmtId="0" fontId="14" fillId="0" borderId="11" xfId="77" applyFont="1" applyFill="1" applyBorder="1" applyAlignment="1">
      <alignment horizontal="center" vertical="center" wrapText="1"/>
      <protection/>
    </xf>
    <xf numFmtId="3" fontId="14" fillId="0" borderId="0" xfId="96" applyNumberFormat="1" applyFont="1" applyFill="1" applyBorder="1" applyAlignment="1">
      <alignment horizontal="center"/>
      <protection/>
    </xf>
    <xf numFmtId="3" fontId="14" fillId="0" borderId="14" xfId="96" applyNumberFormat="1" applyFont="1" applyFill="1" applyBorder="1" applyAlignment="1">
      <alignment horizontal="center"/>
      <protection/>
    </xf>
    <xf numFmtId="174" fontId="14" fillId="0" borderId="0" xfId="79" applyNumberFormat="1" applyFont="1" applyAlignment="1">
      <alignment horizontal="right" indent="2"/>
      <protection/>
    </xf>
    <xf numFmtId="4" fontId="14" fillId="0" borderId="0" xfId="77" applyNumberFormat="1" applyFont="1" applyFill="1" applyBorder="1" applyAlignment="1">
      <alignment horizontal="right" wrapText="1" indent="2"/>
      <protection/>
    </xf>
    <xf numFmtId="0" fontId="0" fillId="0" borderId="0" xfId="87" applyFont="1" applyBorder="1">
      <alignment/>
      <protection/>
    </xf>
    <xf numFmtId="0" fontId="0" fillId="0" borderId="13" xfId="87" applyFont="1" applyBorder="1" applyAlignment="1">
      <alignment vertical="center"/>
      <protection/>
    </xf>
    <xf numFmtId="0" fontId="0" fillId="0" borderId="13" xfId="79" applyFont="1" applyBorder="1" applyAlignment="1">
      <alignment horizontal="center" vertical="center"/>
      <protection/>
    </xf>
    <xf numFmtId="0" fontId="14" fillId="0" borderId="15" xfId="79" applyFont="1" applyBorder="1" applyAlignment="1">
      <alignment horizontal="center" vertical="center" wrapText="1"/>
      <protection/>
    </xf>
    <xf numFmtId="0" fontId="14" fillId="0" borderId="0" xfId="79" applyNumberFormat="1" applyFont="1" applyBorder="1" applyAlignment="1">
      <alignment horizontal="left"/>
      <protection/>
    </xf>
    <xf numFmtId="174" fontId="0" fillId="0" borderId="0" xfId="79" applyNumberFormat="1" applyFont="1" applyBorder="1" applyAlignment="1">
      <alignment horizontal="right" indent="3"/>
      <protection/>
    </xf>
    <xf numFmtId="0" fontId="14" fillId="0" borderId="0" xfId="87" applyFont="1" applyBorder="1" applyAlignment="1">
      <alignment vertical="top"/>
      <protection/>
    </xf>
    <xf numFmtId="0" fontId="0" fillId="0" borderId="0" xfId="87" applyFont="1" applyBorder="1" applyAlignment="1">
      <alignment vertical="top"/>
      <protection/>
    </xf>
    <xf numFmtId="0" fontId="0" fillId="0" borderId="0" xfId="79" applyFont="1" applyBorder="1" applyAlignment="1">
      <alignment vertical="top"/>
      <protection/>
    </xf>
    <xf numFmtId="0" fontId="15" fillId="0" borderId="0" xfId="79" applyNumberFormat="1" applyFont="1" applyBorder="1">
      <alignment/>
      <protection/>
    </xf>
    <xf numFmtId="0" fontId="0" fillId="0" borderId="0" xfId="79" applyNumberFormat="1" applyFont="1" applyBorder="1">
      <alignment/>
      <protection/>
    </xf>
    <xf numFmtId="0" fontId="0" fillId="0" borderId="0" xfId="79" applyNumberFormat="1" applyFont="1" applyBorder="1" applyAlignment="1">
      <alignment horizontal="left"/>
      <protection/>
    </xf>
    <xf numFmtId="4" fontId="0" fillId="0" borderId="0" xfId="79" applyNumberFormat="1" applyFont="1" applyBorder="1" applyAlignment="1">
      <alignment horizontal="right" indent="3"/>
      <protection/>
    </xf>
    <xf numFmtId="0" fontId="17" fillId="0" borderId="0" xfId="87" applyFont="1" applyBorder="1">
      <alignment/>
      <protection/>
    </xf>
    <xf numFmtId="0" fontId="14" fillId="0" borderId="0" xfId="79" applyFont="1" applyBorder="1">
      <alignment/>
      <protection/>
    </xf>
    <xf numFmtId="174" fontId="0" fillId="0" borderId="0" xfId="79" applyNumberFormat="1" applyFont="1" applyBorder="1">
      <alignment/>
      <protection/>
    </xf>
    <xf numFmtId="16" fontId="14" fillId="0" borderId="13" xfId="88" applyNumberFormat="1" applyFont="1" applyBorder="1" applyAlignment="1">
      <alignment horizontal="center" vertical="center" wrapText="1"/>
      <protection/>
    </xf>
    <xf numFmtId="16" fontId="14" fillId="0" borderId="14" xfId="88" applyNumberFormat="1" applyFont="1" applyBorder="1" applyAlignment="1">
      <alignment horizontal="center" vertical="center" wrapText="1"/>
      <protection/>
    </xf>
    <xf numFmtId="16" fontId="14" fillId="0" borderId="13" xfId="98" applyNumberFormat="1" applyFont="1" applyFill="1" applyBorder="1" applyAlignment="1">
      <alignment horizontal="center" vertical="center"/>
      <protection/>
    </xf>
    <xf numFmtId="177" fontId="0" fillId="0" borderId="0" xfId="42" applyNumberFormat="1" applyFont="1" applyAlignment="1">
      <alignment horizontal="right"/>
    </xf>
    <xf numFmtId="206" fontId="0" fillId="0" borderId="0" xfId="79" applyNumberFormat="1" applyFont="1">
      <alignment/>
      <protection/>
    </xf>
    <xf numFmtId="43" fontId="0" fillId="0" borderId="0" xfId="79" applyNumberFormat="1" applyFont="1">
      <alignment/>
      <protection/>
    </xf>
    <xf numFmtId="177" fontId="0" fillId="0" borderId="0" xfId="42" applyNumberFormat="1" applyFont="1" applyAlignment="1">
      <alignment/>
    </xf>
    <xf numFmtId="177" fontId="17" fillId="0" borderId="0" xfId="42" applyNumberFormat="1" applyFont="1" applyAlignment="1">
      <alignment/>
    </xf>
    <xf numFmtId="177" fontId="0" fillId="0" borderId="0" xfId="96" applyNumberFormat="1" applyFont="1" applyBorder="1">
      <alignment/>
      <protection/>
    </xf>
    <xf numFmtId="177" fontId="14" fillId="0" borderId="0" xfId="42" applyNumberFormat="1" applyFont="1" applyAlignment="1">
      <alignment/>
    </xf>
    <xf numFmtId="177" fontId="0" fillId="0" borderId="0" xfId="42" applyNumberFormat="1" applyFont="1" applyAlignment="1">
      <alignment/>
    </xf>
    <xf numFmtId="173" fontId="0" fillId="0" borderId="0" xfId="77" applyNumberFormat="1" applyFont="1" applyBorder="1" applyAlignment="1">
      <alignment horizontal="right" indent="1"/>
      <protection/>
    </xf>
    <xf numFmtId="0" fontId="72" fillId="0" borderId="0" xfId="96" applyFont="1">
      <alignment/>
      <protection/>
    </xf>
    <xf numFmtId="177" fontId="73" fillId="0" borderId="0" xfId="42" applyNumberFormat="1" applyFont="1" applyAlignment="1">
      <alignment/>
    </xf>
    <xf numFmtId="177" fontId="14" fillId="0" borderId="0" xfId="42" applyNumberFormat="1" applyFont="1" applyAlignment="1">
      <alignment/>
    </xf>
    <xf numFmtId="177" fontId="14" fillId="0" borderId="0" xfId="96" applyNumberFormat="1" applyFont="1">
      <alignment/>
      <protection/>
    </xf>
    <xf numFmtId="173" fontId="16" fillId="0" borderId="0" xfId="96" applyNumberFormat="1" applyFont="1">
      <alignment/>
      <protection/>
    </xf>
    <xf numFmtId="174" fontId="0" fillId="0" borderId="0" xfId="79" applyNumberFormat="1" applyFont="1" applyBorder="1" applyAlignment="1">
      <alignment/>
      <protection/>
    </xf>
    <xf numFmtId="185" fontId="0" fillId="0" borderId="0" xfId="42" applyNumberFormat="1" applyFont="1" applyAlignment="1">
      <alignment horizontal="right"/>
    </xf>
    <xf numFmtId="185" fontId="14" fillId="0" borderId="0" xfId="42" applyNumberFormat="1" applyFont="1" applyAlignment="1">
      <alignment horizontal="right"/>
    </xf>
    <xf numFmtId="185" fontId="0" fillId="0" borderId="0" xfId="42" applyNumberFormat="1" applyFont="1" applyFill="1" applyAlignment="1">
      <alignment horizontal="right"/>
    </xf>
    <xf numFmtId="0" fontId="12" fillId="0" borderId="0" xfId="96" applyFont="1" applyBorder="1" applyAlignment="1">
      <alignment horizontal="center"/>
      <protection/>
    </xf>
    <xf numFmtId="0" fontId="13" fillId="0" borderId="0" xfId="96" applyFont="1" applyBorder="1" applyAlignment="1">
      <alignment horizontal="right"/>
      <protection/>
    </xf>
    <xf numFmtId="0" fontId="14" fillId="0" borderId="11" xfId="90" applyFont="1" applyBorder="1" applyAlignment="1">
      <alignment horizontal="center" vertical="center"/>
      <protection/>
    </xf>
    <xf numFmtId="177" fontId="0" fillId="0" borderId="0" xfId="42" applyNumberFormat="1" applyFont="1" applyAlignment="1">
      <alignment horizontal="right" indent="1"/>
    </xf>
    <xf numFmtId="173" fontId="14" fillId="0" borderId="0" xfId="96" applyNumberFormat="1" applyFont="1" applyAlignment="1">
      <alignment horizontal="right"/>
      <protection/>
    </xf>
    <xf numFmtId="174" fontId="14" fillId="0" borderId="0" xfId="79" applyNumberFormat="1" applyFont="1" applyAlignment="1">
      <alignment horizontal="right" indent="2"/>
      <protection/>
    </xf>
    <xf numFmtId="174" fontId="0" fillId="0" borderId="0" xfId="79" applyNumberFormat="1" applyAlignment="1">
      <alignment horizontal="right" indent="2"/>
      <protection/>
    </xf>
    <xf numFmtId="174" fontId="14" fillId="0" borderId="0" xfId="92" applyNumberFormat="1" applyFont="1" applyFill="1" applyBorder="1" applyAlignment="1">
      <alignment horizontal="right" indent="2"/>
      <protection/>
    </xf>
    <xf numFmtId="174" fontId="0" fillId="0" borderId="0" xfId="92" applyNumberFormat="1" applyFont="1" applyFill="1" applyBorder="1" applyAlignment="1">
      <alignment horizontal="right" indent="2"/>
      <protection/>
    </xf>
    <xf numFmtId="192" fontId="14" fillId="0" borderId="0" xfId="42" applyNumberFormat="1" applyFont="1" applyFill="1" applyBorder="1" applyAlignment="1">
      <alignment horizontal="right" indent="2"/>
    </xf>
    <xf numFmtId="174" fontId="14" fillId="0" borderId="0" xfId="96" applyNumberFormat="1" applyFont="1" applyAlignment="1">
      <alignment/>
      <protection/>
    </xf>
    <xf numFmtId="174" fontId="14" fillId="0" borderId="0" xfId="96" applyNumberFormat="1" applyFont="1">
      <alignment/>
      <protection/>
    </xf>
    <xf numFmtId="173" fontId="13" fillId="0" borderId="0" xfId="96" applyNumberFormat="1" applyFont="1">
      <alignment/>
      <protection/>
    </xf>
    <xf numFmtId="173" fontId="14" fillId="0" borderId="0" xfId="96" applyNumberFormat="1" applyFont="1">
      <alignment/>
      <protection/>
    </xf>
    <xf numFmtId="173" fontId="22" fillId="0" borderId="0" xfId="96" applyNumberFormat="1" applyFont="1">
      <alignment/>
      <protection/>
    </xf>
    <xf numFmtId="176" fontId="0" fillId="0" borderId="0" xfId="96" applyNumberFormat="1" applyFont="1" applyFill="1">
      <alignment/>
      <protection/>
    </xf>
    <xf numFmtId="0" fontId="73" fillId="0" borderId="0" xfId="96" applyFont="1" applyFill="1">
      <alignment/>
      <protection/>
    </xf>
    <xf numFmtId="0" fontId="74" fillId="0" borderId="0" xfId="96" applyFont="1" applyFill="1" applyAlignment="1">
      <alignment/>
      <protection/>
    </xf>
    <xf numFmtId="0" fontId="73" fillId="0" borderId="0" xfId="96" applyNumberFormat="1" applyFont="1" applyFill="1">
      <alignment/>
      <protection/>
    </xf>
    <xf numFmtId="0" fontId="73" fillId="0" borderId="0" xfId="96" applyFont="1" applyFill="1" applyAlignment="1">
      <alignment/>
      <protection/>
    </xf>
    <xf numFmtId="173" fontId="74" fillId="0" borderId="0" xfId="96" applyNumberFormat="1" applyFont="1" applyFill="1">
      <alignment/>
      <protection/>
    </xf>
    <xf numFmtId="173" fontId="73" fillId="0" borderId="0" xfId="96" applyNumberFormat="1" applyFont="1" applyFill="1">
      <alignment/>
      <protection/>
    </xf>
    <xf numFmtId="173" fontId="0" fillId="0" borderId="0" xfId="96" applyNumberFormat="1" applyFont="1" applyFill="1">
      <alignment/>
      <protection/>
    </xf>
    <xf numFmtId="176" fontId="73" fillId="0" borderId="0" xfId="96" applyNumberFormat="1" applyFont="1" applyFill="1">
      <alignment/>
      <protection/>
    </xf>
    <xf numFmtId="176" fontId="74" fillId="0" borderId="0" xfId="96" applyNumberFormat="1" applyFont="1" applyFill="1">
      <alignment/>
      <protection/>
    </xf>
    <xf numFmtId="177" fontId="0" fillId="0" borderId="0" xfId="96" applyNumberFormat="1" applyFont="1" applyFill="1" applyAlignment="1">
      <alignment horizontal="right" indent="2"/>
      <protection/>
    </xf>
    <xf numFmtId="177" fontId="0" fillId="0" borderId="0" xfId="96" applyNumberFormat="1" applyFont="1" applyFill="1" applyAlignment="1">
      <alignment horizontal="right" indent="2"/>
      <protection/>
    </xf>
    <xf numFmtId="174" fontId="71" fillId="0" borderId="0" xfId="96" applyNumberFormat="1" applyFont="1" applyAlignment="1">
      <alignment horizontal="right" indent="2"/>
      <protection/>
    </xf>
    <xf numFmtId="174" fontId="69" fillId="0" borderId="0" xfId="96" applyNumberFormat="1" applyFont="1" applyAlignment="1">
      <alignment horizontal="right" indent="2"/>
      <protection/>
    </xf>
    <xf numFmtId="174" fontId="71" fillId="0" borderId="0" xfId="96" applyNumberFormat="1" applyFont="1" applyAlignment="1">
      <alignment horizontal="right" indent="2"/>
      <protection/>
    </xf>
    <xf numFmtId="173" fontId="0" fillId="0" borderId="0" xfId="42" applyNumberFormat="1" applyFont="1" applyBorder="1" applyAlignment="1">
      <alignment horizontal="right" indent="1"/>
    </xf>
    <xf numFmtId="173" fontId="14" fillId="0" borderId="14" xfId="79" applyNumberFormat="1" applyFont="1" applyBorder="1" applyAlignment="1">
      <alignment horizontal="center"/>
      <protection/>
    </xf>
    <xf numFmtId="173" fontId="14" fillId="0" borderId="0" xfId="79" applyNumberFormat="1" applyFont="1" applyAlignment="1">
      <alignment horizontal="center"/>
      <protection/>
    </xf>
    <xf numFmtId="174" fontId="14" fillId="0" borderId="14" xfId="77" applyNumberFormat="1" applyFont="1" applyFill="1" applyBorder="1" applyAlignment="1">
      <alignment horizontal="right" wrapText="1" indent="2"/>
      <protection/>
    </xf>
    <xf numFmtId="174" fontId="14" fillId="0" borderId="0" xfId="77" applyNumberFormat="1" applyFont="1" applyFill="1" applyBorder="1" applyAlignment="1">
      <alignment horizontal="right" wrapText="1" indent="2"/>
      <protection/>
    </xf>
    <xf numFmtId="177" fontId="13" fillId="0" borderId="0" xfId="42" applyNumberFormat="1" applyFont="1" applyAlignment="1">
      <alignment/>
    </xf>
    <xf numFmtId="177" fontId="0" fillId="0" borderId="0" xfId="96" applyNumberFormat="1" applyFont="1">
      <alignment/>
      <protection/>
    </xf>
    <xf numFmtId="185" fontId="14" fillId="0" borderId="0" xfId="96" applyNumberFormat="1" applyFont="1">
      <alignment/>
      <protection/>
    </xf>
    <xf numFmtId="174" fontId="0" fillId="0" borderId="0" xfId="96" applyNumberFormat="1" applyFont="1" applyFill="1">
      <alignment/>
      <protection/>
    </xf>
    <xf numFmtId="174" fontId="0" fillId="0" borderId="0" xfId="96" applyNumberFormat="1" applyFont="1" applyFill="1" applyAlignment="1">
      <alignment/>
      <protection/>
    </xf>
    <xf numFmtId="4" fontId="14" fillId="0" borderId="0" xfId="42" applyNumberFormat="1" applyFont="1" applyAlignment="1">
      <alignment horizontal="right" indent="1"/>
    </xf>
    <xf numFmtId="4" fontId="71" fillId="0" borderId="14" xfId="96" applyNumberFormat="1" applyFont="1" applyBorder="1" applyAlignment="1">
      <alignment horizontal="right" indent="1"/>
      <protection/>
    </xf>
    <xf numFmtId="4" fontId="0" fillId="0" borderId="0" xfId="42" applyNumberFormat="1" applyFont="1" applyAlignment="1">
      <alignment horizontal="right" indent="1"/>
    </xf>
    <xf numFmtId="4" fontId="69" fillId="0" borderId="0" xfId="96" applyNumberFormat="1" applyFont="1" applyBorder="1" applyAlignment="1">
      <alignment horizontal="right" indent="1"/>
      <protection/>
    </xf>
    <xf numFmtId="4" fontId="14" fillId="0" borderId="0" xfId="42" applyNumberFormat="1" applyFont="1" applyAlignment="1">
      <alignment horizontal="right" indent="1"/>
    </xf>
    <xf numFmtId="4" fontId="71" fillId="0" borderId="0" xfId="96" applyNumberFormat="1" applyFont="1" applyBorder="1" applyAlignment="1">
      <alignment horizontal="right" indent="1"/>
      <protection/>
    </xf>
    <xf numFmtId="0" fontId="12" fillId="0" borderId="0" xfId="96" applyFont="1" applyAlignment="1">
      <alignment horizontal="left" wrapText="1"/>
      <protection/>
    </xf>
    <xf numFmtId="0" fontId="21" fillId="0" borderId="0" xfId="0" applyFont="1" applyAlignment="1">
      <alignment horizontal="right"/>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Alignment="1">
      <alignment/>
    </xf>
    <xf numFmtId="174" fontId="14" fillId="0" borderId="0" xfId="93" applyNumberFormat="1" applyFont="1">
      <alignment/>
      <protection/>
    </xf>
    <xf numFmtId="174" fontId="0" fillId="0" borderId="0" xfId="93" applyNumberFormat="1" applyFont="1" applyAlignment="1">
      <alignment horizontal="right" indent="2"/>
      <protection/>
    </xf>
    <xf numFmtId="174" fontId="0" fillId="0" borderId="0" xfId="94" applyNumberFormat="1" applyFont="1" applyAlignment="1">
      <alignment horizontal="right" indent="2"/>
      <protection/>
    </xf>
    <xf numFmtId="0" fontId="0" fillId="0" borderId="0" xfId="0" applyFont="1" applyAlignment="1">
      <alignment horizontal="center"/>
    </xf>
    <xf numFmtId="2" fontId="14" fillId="0" borderId="0" xfId="79" applyNumberFormat="1" applyFont="1" applyAlignment="1">
      <alignment horizontal="right" indent="1"/>
      <protection/>
    </xf>
    <xf numFmtId="0" fontId="0" fillId="0" borderId="0" xfId="79">
      <alignment/>
      <protection/>
    </xf>
    <xf numFmtId="2" fontId="0" fillId="0" borderId="0" xfId="79" applyNumberFormat="1">
      <alignment/>
      <protection/>
    </xf>
    <xf numFmtId="0" fontId="15" fillId="0" borderId="0" xfId="96" applyFont="1">
      <alignment/>
      <protection/>
    </xf>
    <xf numFmtId="0" fontId="0" fillId="0" borderId="0" xfId="79" applyFont="1" applyAlignment="1">
      <alignment horizontal="left" indent="1"/>
      <protection/>
    </xf>
    <xf numFmtId="2" fontId="0" fillId="0" borderId="0" xfId="79" applyNumberFormat="1" applyFont="1" applyAlignment="1">
      <alignment horizontal="right" indent="1"/>
      <protection/>
    </xf>
    <xf numFmtId="0" fontId="0" fillId="0" borderId="0" xfId="79" applyFont="1" applyAlignment="1">
      <alignment horizontal="left" wrapText="1" indent="1"/>
      <protection/>
    </xf>
    <xf numFmtId="0" fontId="14" fillId="0" borderId="0" xfId="96" applyFont="1" applyAlignment="1">
      <alignment wrapText="1"/>
      <protection/>
    </xf>
    <xf numFmtId="2" fontId="14" fillId="0" borderId="0" xfId="79" applyNumberFormat="1" applyFont="1" applyAlignment="1">
      <alignment horizontal="right" indent="1"/>
      <protection/>
    </xf>
    <xf numFmtId="2" fontId="0" fillId="0" borderId="0" xfId="79" applyNumberFormat="1" applyAlignment="1">
      <alignment horizontal="right" indent="1"/>
      <protection/>
    </xf>
    <xf numFmtId="0" fontId="17" fillId="0" borderId="0" xfId="0" applyFont="1" applyAlignment="1">
      <alignment/>
    </xf>
    <xf numFmtId="0" fontId="0" fillId="0" borderId="0" xfId="79" applyAlignment="1">
      <alignment horizontal="center"/>
      <protection/>
    </xf>
    <xf numFmtId="3" fontId="0" fillId="0" borderId="0" xfId="79" applyNumberFormat="1">
      <alignment/>
      <protection/>
    </xf>
    <xf numFmtId="0" fontId="25" fillId="0" borderId="0" xfId="0" applyFont="1" applyAlignment="1">
      <alignment/>
    </xf>
    <xf numFmtId="0" fontId="25" fillId="0" borderId="0" xfId="0" applyFont="1" applyAlignment="1">
      <alignment horizontal="center"/>
    </xf>
    <xf numFmtId="0" fontId="14" fillId="0" borderId="10" xfId="96" applyFont="1" applyBorder="1" applyAlignment="1">
      <alignment horizontal="left"/>
      <protection/>
    </xf>
    <xf numFmtId="0" fontId="14" fillId="0" borderId="0" xfId="96" applyFont="1" applyAlignment="1">
      <alignment horizontal="center"/>
      <protection/>
    </xf>
    <xf numFmtId="0" fontId="14" fillId="0" borderId="0" xfId="96" applyFont="1" applyAlignment="1">
      <alignment horizontal="left"/>
      <protection/>
    </xf>
    <xf numFmtId="0" fontId="14" fillId="0" borderId="0" xfId="77" applyFont="1" applyAlignment="1">
      <alignment horizontal="center" vertical="center" wrapText="1"/>
      <protection/>
    </xf>
    <xf numFmtId="0" fontId="0" fillId="0" borderId="0" xfId="77">
      <alignment/>
      <protection/>
    </xf>
    <xf numFmtId="0" fontId="0" fillId="0" borderId="0" xfId="96" applyFont="1" applyAlignment="1">
      <alignment horizontal="left" indent="1"/>
      <protection/>
    </xf>
    <xf numFmtId="1" fontId="0" fillId="0" borderId="0" xfId="96" applyNumberFormat="1" applyFont="1" applyAlignment="1">
      <alignment horizontal="center"/>
      <protection/>
    </xf>
    <xf numFmtId="185" fontId="0" fillId="0" borderId="0" xfId="96" applyNumberFormat="1" applyFont="1" applyAlignment="1">
      <alignment horizontal="center"/>
      <protection/>
    </xf>
    <xf numFmtId="177" fontId="0" fillId="0" borderId="0" xfId="96" applyNumberFormat="1" applyFont="1" applyAlignment="1">
      <alignment horizontal="left" indent="1"/>
      <protection/>
    </xf>
    <xf numFmtId="177" fontId="0" fillId="0" borderId="0" xfId="96" applyNumberFormat="1" applyFont="1" applyAlignment="1">
      <alignment horizontal="right" indent="1"/>
      <protection/>
    </xf>
    <xf numFmtId="177" fontId="0" fillId="0" borderId="0" xfId="96" applyNumberFormat="1" applyFont="1" applyAlignment="1">
      <alignment horizontal="center"/>
      <protection/>
    </xf>
    <xf numFmtId="177" fontId="0" fillId="0" borderId="0" xfId="77" applyNumberFormat="1">
      <alignment/>
      <protection/>
    </xf>
    <xf numFmtId="0" fontId="19" fillId="0" borderId="0" xfId="79" applyFont="1" applyAlignment="1">
      <alignment horizontal="left" indent="3"/>
      <protection/>
    </xf>
    <xf numFmtId="185" fontId="0" fillId="0" borderId="0" xfId="96" applyNumberFormat="1" applyFont="1" applyAlignment="1">
      <alignment horizontal="right"/>
      <protection/>
    </xf>
    <xf numFmtId="177" fontId="0" fillId="0" borderId="0" xfId="96" applyNumberFormat="1" applyFont="1" applyAlignment="1">
      <alignment horizontal="right"/>
      <protection/>
    </xf>
    <xf numFmtId="177" fontId="0" fillId="0" borderId="0" xfId="96" applyNumberFormat="1" applyFont="1">
      <alignment/>
      <protection/>
    </xf>
    <xf numFmtId="185" fontId="0" fillId="0" borderId="0" xfId="96" applyNumberFormat="1" applyFont="1" applyAlignment="1">
      <alignment horizontal="left" indent="1"/>
      <protection/>
    </xf>
    <xf numFmtId="0" fontId="14" fillId="0" borderId="0" xfId="96" applyFont="1" applyAlignment="1">
      <alignment horizontal="left" vertical="center" indent="1"/>
      <protection/>
    </xf>
    <xf numFmtId="173" fontId="0" fillId="0" borderId="0" xfId="96" applyNumberFormat="1" applyFont="1" applyAlignment="1">
      <alignment horizontal="right" indent="1"/>
      <protection/>
    </xf>
    <xf numFmtId="0" fontId="0" fillId="0" borderId="0" xfId="96" applyFont="1" applyAlignment="1">
      <alignment horizontal="center" vertical="center"/>
      <protection/>
    </xf>
    <xf numFmtId="0" fontId="0" fillId="0" borderId="0" xfId="96" applyFont="1" applyAlignment="1">
      <alignment horizontal="center"/>
      <protection/>
    </xf>
    <xf numFmtId="0" fontId="13" fillId="0" borderId="14" xfId="79" applyFont="1" applyBorder="1">
      <alignment/>
      <protection/>
    </xf>
    <xf numFmtId="0" fontId="0" fillId="0" borderId="14" xfId="79" applyBorder="1">
      <alignment/>
      <protection/>
    </xf>
    <xf numFmtId="0" fontId="0" fillId="0" borderId="0" xfId="87" applyFont="1">
      <alignment/>
      <protection/>
    </xf>
    <xf numFmtId="0" fontId="0" fillId="0" borderId="13" xfId="79" applyBorder="1" applyAlignment="1">
      <alignment horizontal="center" vertical="center"/>
      <protection/>
    </xf>
    <xf numFmtId="0" fontId="14" fillId="0" borderId="15" xfId="79" applyFont="1" applyBorder="1" applyAlignment="1">
      <alignment horizontal="center" vertical="center" wrapText="1"/>
      <protection/>
    </xf>
    <xf numFmtId="0" fontId="14" fillId="0" borderId="0" xfId="79" applyFont="1" applyAlignment="1">
      <alignment horizontal="left"/>
      <protection/>
    </xf>
    <xf numFmtId="174" fontId="0" fillId="0" borderId="0" xfId="79" applyNumberFormat="1" applyAlignment="1">
      <alignment horizontal="right" indent="3"/>
      <protection/>
    </xf>
    <xf numFmtId="0" fontId="14" fillId="0" borderId="0" xfId="87" applyFont="1" applyAlignment="1">
      <alignment horizontal="center"/>
      <protection/>
    </xf>
    <xf numFmtId="174" fontId="14" fillId="0" borderId="0" xfId="79" applyNumberFormat="1" applyFont="1" applyAlignment="1">
      <alignment horizontal="right" indent="3"/>
      <protection/>
    </xf>
    <xf numFmtId="174" fontId="0" fillId="0" borderId="0" xfId="79" applyNumberFormat="1">
      <alignment/>
      <protection/>
    </xf>
    <xf numFmtId="0" fontId="14" fillId="0" borderId="0" xfId="87" applyFont="1" applyAlignment="1">
      <alignment vertical="top"/>
      <protection/>
    </xf>
    <xf numFmtId="0" fontId="14" fillId="0" borderId="0" xfId="87" applyFont="1" applyAlignment="1">
      <alignment horizontal="center"/>
      <protection/>
    </xf>
    <xf numFmtId="0" fontId="0" fillId="0" borderId="0" xfId="87" applyFont="1" applyAlignment="1">
      <alignment vertical="top"/>
      <protection/>
    </xf>
    <xf numFmtId="0" fontId="0" fillId="0" borderId="0" xfId="79" applyAlignment="1">
      <alignment vertical="top"/>
      <protection/>
    </xf>
    <xf numFmtId="4" fontId="0" fillId="0" borderId="0" xfId="79" applyNumberFormat="1" applyAlignment="1">
      <alignment horizontal="right" indent="2"/>
      <protection/>
    </xf>
    <xf numFmtId="0" fontId="14" fillId="0" borderId="0" xfId="79" applyFont="1" applyAlignment="1">
      <alignment horizontal="left" vertical="top"/>
      <protection/>
    </xf>
    <xf numFmtId="0" fontId="15" fillId="0" borderId="0" xfId="79" applyFont="1">
      <alignment/>
      <protection/>
    </xf>
    <xf numFmtId="0" fontId="0" fillId="0" borderId="0" xfId="79" applyAlignment="1">
      <alignment horizontal="left"/>
      <protection/>
    </xf>
    <xf numFmtId="4" fontId="0" fillId="0" borderId="0" xfId="79" applyNumberFormat="1" applyAlignment="1">
      <alignment horizontal="right" indent="3"/>
      <protection/>
    </xf>
    <xf numFmtId="0" fontId="17" fillId="0" borderId="0" xfId="87" applyFont="1">
      <alignment/>
      <protection/>
    </xf>
    <xf numFmtId="0" fontId="14" fillId="0" borderId="0" xfId="79" applyFont="1">
      <alignment/>
      <protection/>
    </xf>
    <xf numFmtId="3" fontId="14" fillId="0" borderId="0" xfId="96" applyNumberFormat="1" applyFont="1" applyAlignment="1">
      <alignment/>
      <protection/>
    </xf>
    <xf numFmtId="174" fontId="71" fillId="0" borderId="0" xfId="96" applyNumberFormat="1" applyFont="1" applyAlignment="1">
      <alignment horizontal="right" indent="3"/>
      <protection/>
    </xf>
    <xf numFmtId="176" fontId="14" fillId="0" borderId="0" xfId="96" applyNumberFormat="1" applyFont="1">
      <alignment/>
      <protection/>
    </xf>
    <xf numFmtId="174" fontId="0" fillId="0" borderId="0" xfId="79" applyNumberFormat="1" applyFill="1" applyAlignment="1">
      <alignment horizontal="right" indent="2"/>
      <protection/>
    </xf>
    <xf numFmtId="177" fontId="0" fillId="0" borderId="0" xfId="45" applyNumberFormat="1" applyFont="1" applyFill="1" applyBorder="1" applyAlignment="1">
      <alignment/>
    </xf>
    <xf numFmtId="219" fontId="0" fillId="0" borderId="0" xfId="96" applyNumberFormat="1" applyFont="1" applyAlignment="1">
      <alignment horizontal="right" indent="1"/>
      <protection/>
    </xf>
    <xf numFmtId="0" fontId="0" fillId="0" borderId="0" xfId="79" applyAlignment="1">
      <alignment wrapText="1"/>
      <protection/>
    </xf>
    <xf numFmtId="0" fontId="25" fillId="0" borderId="0" xfId="86" applyFont="1">
      <alignment/>
      <protection/>
    </xf>
    <xf numFmtId="0" fontId="25" fillId="0" borderId="0" xfId="86" applyFont="1" applyAlignment="1">
      <alignment horizontal="center"/>
      <protection/>
    </xf>
    <xf numFmtId="0" fontId="14" fillId="0" borderId="0" xfId="77" applyFont="1">
      <alignment/>
      <protection/>
    </xf>
    <xf numFmtId="2" fontId="14" fillId="0" borderId="0" xfId="77" applyNumberFormat="1" applyFont="1" applyAlignment="1">
      <alignment horizontal="right" indent="1"/>
      <protection/>
    </xf>
    <xf numFmtId="2" fontId="15" fillId="0" borderId="0" xfId="77" applyNumberFormat="1" applyFont="1" applyAlignment="1">
      <alignment horizontal="right"/>
      <protection/>
    </xf>
    <xf numFmtId="0" fontId="0" fillId="0" borderId="0" xfId="77" applyFont="1" applyAlignment="1">
      <alignment horizontal="left" indent="1"/>
      <protection/>
    </xf>
    <xf numFmtId="2" fontId="0" fillId="0" borderId="0" xfId="77" applyNumberFormat="1" applyFont="1" applyAlignment="1">
      <alignment horizontal="right" indent="1"/>
      <protection/>
    </xf>
    <xf numFmtId="0" fontId="0" fillId="0" borderId="0" xfId="77" applyFont="1" applyAlignment="1">
      <alignment horizontal="left" wrapText="1" indent="1"/>
      <protection/>
    </xf>
    <xf numFmtId="2" fontId="0" fillId="0" borderId="0" xfId="77" applyNumberFormat="1" applyFont="1" applyAlignment="1">
      <alignment horizontal="right" wrapText="1" indent="1"/>
      <protection/>
    </xf>
    <xf numFmtId="0" fontId="0" fillId="0" borderId="0" xfId="77" applyAlignment="1">
      <alignment horizontal="left" wrapText="1" indent="1"/>
      <protection/>
    </xf>
    <xf numFmtId="2" fontId="0" fillId="0" borderId="0" xfId="77" applyNumberFormat="1" applyAlignment="1">
      <alignment horizontal="right" wrapText="1" indent="1"/>
      <protection/>
    </xf>
    <xf numFmtId="43" fontId="14" fillId="0" borderId="0" xfId="42" applyNumberFormat="1" applyFont="1" applyFill="1" applyBorder="1" applyAlignment="1">
      <alignment horizontal="right" indent="2"/>
    </xf>
    <xf numFmtId="174" fontId="0" fillId="0" borderId="0" xfId="93" applyNumberFormat="1" applyFont="1" applyFill="1" applyAlignment="1">
      <alignment horizontal="right" indent="2"/>
      <protection/>
    </xf>
    <xf numFmtId="176" fontId="0" fillId="0" borderId="0" xfId="77" applyNumberFormat="1">
      <alignment/>
      <protection/>
    </xf>
    <xf numFmtId="0" fontId="12" fillId="0" borderId="0" xfId="0" applyFont="1" applyAlignment="1">
      <alignment horizontal="left" vertical="center" wrapText="1"/>
    </xf>
    <xf numFmtId="0" fontId="12" fillId="0" borderId="0" xfId="79" applyFont="1" applyAlignment="1" quotePrefix="1">
      <alignment horizontal="left" wrapText="1"/>
      <protection/>
    </xf>
    <xf numFmtId="0" fontId="12" fillId="0" borderId="0" xfId="79" applyFont="1" applyAlignment="1">
      <alignment horizontal="left" wrapText="1"/>
      <protection/>
    </xf>
    <xf numFmtId="0" fontId="12" fillId="0" borderId="0" xfId="79" applyNumberFormat="1" applyFont="1" applyBorder="1" applyAlignment="1" quotePrefix="1">
      <alignment horizontal="left" wrapText="1"/>
      <protection/>
    </xf>
    <xf numFmtId="0" fontId="12" fillId="0" borderId="0" xfId="79" applyNumberFormat="1" applyFont="1" applyBorder="1" applyAlignment="1">
      <alignment horizontal="left" wrapText="1"/>
      <protection/>
    </xf>
    <xf numFmtId="0" fontId="14" fillId="0" borderId="0" xfId="79" applyNumberFormat="1" applyFont="1" applyBorder="1" applyAlignment="1">
      <alignment horizontal="left" wrapText="1"/>
      <protection/>
    </xf>
    <xf numFmtId="0" fontId="12" fillId="0" borderId="0" xfId="0" applyFont="1" applyAlignment="1">
      <alignment horizontal="left" wrapText="1"/>
    </xf>
    <xf numFmtId="0" fontId="0" fillId="0" borderId="13" xfId="0" applyFont="1" applyBorder="1" applyAlignment="1">
      <alignment horizontal="center"/>
    </xf>
    <xf numFmtId="0" fontId="0" fillId="0" borderId="0" xfId="0" applyFont="1" applyBorder="1" applyAlignment="1">
      <alignment horizontal="center"/>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wrapText="1"/>
    </xf>
    <xf numFmtId="0" fontId="14" fillId="0" borderId="0" xfId="0" applyFont="1" applyBorder="1" applyAlignment="1">
      <alignment horizontal="center" wrapText="1"/>
    </xf>
    <xf numFmtId="0" fontId="0"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horizontal="center" wrapText="1"/>
    </xf>
    <xf numFmtId="0" fontId="12" fillId="0" borderId="0" xfId="77" applyFont="1" applyAlignment="1">
      <alignment horizontal="left" wrapText="1"/>
      <protection/>
    </xf>
    <xf numFmtId="0" fontId="12" fillId="0" borderId="0" xfId="79" applyFont="1" applyAlignment="1">
      <alignment horizontal="left" wrapText="1"/>
      <protection/>
    </xf>
    <xf numFmtId="0" fontId="14" fillId="0" borderId="15" xfId="77" applyFont="1" applyFill="1" applyBorder="1" applyAlignment="1">
      <alignment horizontal="center" wrapText="1"/>
      <protection/>
    </xf>
    <xf numFmtId="0" fontId="13" fillId="0" borderId="10" xfId="96" applyFont="1" applyFill="1" applyBorder="1" applyAlignment="1">
      <alignment horizontal="right"/>
      <protection/>
    </xf>
    <xf numFmtId="0" fontId="12" fillId="0" borderId="0" xfId="96" applyFont="1" applyFill="1" applyAlignment="1">
      <alignment horizontal="left" wrapText="1"/>
      <protection/>
    </xf>
    <xf numFmtId="0" fontId="0" fillId="0" borderId="13" xfId="77" applyFont="1" applyFill="1" applyBorder="1" applyAlignment="1">
      <alignment horizontal="center"/>
      <protection/>
    </xf>
    <xf numFmtId="0" fontId="0" fillId="0" borderId="0" xfId="77" applyFont="1" applyFill="1" applyBorder="1" applyAlignment="1">
      <alignment horizontal="center"/>
      <protection/>
    </xf>
    <xf numFmtId="0" fontId="14" fillId="0" borderId="13" xfId="77" applyFont="1" applyFill="1" applyBorder="1" applyAlignment="1">
      <alignment horizontal="center" vertical="center" wrapText="1"/>
      <protection/>
    </xf>
    <xf numFmtId="0" fontId="14" fillId="0" borderId="11" xfId="77" applyFont="1" applyFill="1" applyBorder="1" applyAlignment="1">
      <alignment horizontal="center" vertical="center" wrapText="1"/>
      <protection/>
    </xf>
    <xf numFmtId="0" fontId="14" fillId="0" borderId="13" xfId="77" applyFont="1" applyBorder="1" applyAlignment="1">
      <alignment horizontal="center" vertical="center" wrapText="1"/>
      <protection/>
    </xf>
    <xf numFmtId="0" fontId="14" fillId="0" borderId="11" xfId="77" applyFont="1" applyBorder="1" applyAlignment="1">
      <alignment horizontal="center" vertical="center" wrapText="1"/>
      <protection/>
    </xf>
    <xf numFmtId="0" fontId="14" fillId="0" borderId="13" xfId="77" applyFont="1" applyBorder="1" applyAlignment="1">
      <alignment horizontal="center" vertical="center" wrapText="1"/>
      <protection/>
    </xf>
    <xf numFmtId="0" fontId="14" fillId="0" borderId="11" xfId="77" applyFont="1" applyBorder="1" applyAlignment="1">
      <alignment horizontal="center" vertical="center" wrapText="1"/>
      <protection/>
    </xf>
    <xf numFmtId="0" fontId="14" fillId="0" borderId="13" xfId="77" applyFont="1" applyBorder="1" applyAlignment="1">
      <alignment horizontal="center" vertical="center"/>
      <protection/>
    </xf>
    <xf numFmtId="0" fontId="14" fillId="0" borderId="15" xfId="77" applyFont="1" applyBorder="1" applyAlignment="1">
      <alignment horizontal="center" vertical="center" wrapText="1"/>
      <protection/>
    </xf>
    <xf numFmtId="0" fontId="12" fillId="0" borderId="0" xfId="77" applyFont="1" applyAlignment="1">
      <alignment wrapText="1"/>
      <protection/>
    </xf>
    <xf numFmtId="0" fontId="14" fillId="0" borderId="13" xfId="98" applyFont="1" applyFill="1" applyBorder="1" applyAlignment="1">
      <alignment horizontal="center" vertical="center"/>
      <protection/>
    </xf>
    <xf numFmtId="0" fontId="14" fillId="0" borderId="11" xfId="98" applyFont="1" applyFill="1" applyBorder="1" applyAlignment="1">
      <alignment horizontal="center" vertical="center"/>
      <protection/>
    </xf>
    <xf numFmtId="0" fontId="12" fillId="0" borderId="0" xfId="77" applyFont="1" applyFill="1" applyAlignment="1">
      <alignment wrapText="1"/>
      <protection/>
    </xf>
    <xf numFmtId="0" fontId="12" fillId="0" borderId="0" xfId="96" applyFont="1" applyAlignment="1">
      <alignment horizontal="left"/>
      <protection/>
    </xf>
    <xf numFmtId="0" fontId="14" fillId="0" borderId="15" xfId="90" applyNumberFormat="1" applyFont="1" applyBorder="1" applyAlignment="1">
      <alignment horizontal="center" vertical="center"/>
      <protection/>
    </xf>
    <xf numFmtId="0" fontId="12" fillId="0" borderId="0" xfId="96" applyFont="1" applyAlignment="1">
      <alignment horizontal="left" wrapText="1"/>
      <protection/>
    </xf>
    <xf numFmtId="0" fontId="12" fillId="0" borderId="0" xfId="96" applyFont="1" applyAlignment="1">
      <alignment horizontal="left"/>
      <protection/>
    </xf>
    <xf numFmtId="0" fontId="14" fillId="0" borderId="0" xfId="96" applyFont="1" applyBorder="1" applyAlignment="1">
      <alignment horizontal="center" vertical="center"/>
      <protection/>
    </xf>
    <xf numFmtId="0" fontId="12" fillId="0" borderId="0" xfId="96" applyFont="1" applyFill="1" applyAlignment="1">
      <alignment horizontal="left"/>
      <protection/>
    </xf>
    <xf numFmtId="0" fontId="0" fillId="0" borderId="0" xfId="77" applyAlignment="1">
      <alignment horizontal="center"/>
      <protection/>
    </xf>
    <xf numFmtId="0" fontId="14" fillId="0" borderId="15" xfId="77" applyFont="1" applyBorder="1" applyAlignment="1">
      <alignment horizontal="center" vertical="center" wrapText="1"/>
      <protection/>
    </xf>
  </cellXfs>
  <cellStyles count="1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2" xfId="47"/>
    <cellStyle name="Comma 3" xfId="48"/>
    <cellStyle name="Comma 4" xfId="49"/>
    <cellStyle name="Comma 5" xfId="50"/>
    <cellStyle name="Comma 6" xfId="51"/>
    <cellStyle name="Comma 6 2" xfId="52"/>
    <cellStyle name="Comma 6 3" xfId="53"/>
    <cellStyle name="Comma 6 3 2" xfId="54"/>
    <cellStyle name="Comma 6 4" xfId="55"/>
    <cellStyle name="Comma 6 5 2" xfId="56"/>
    <cellStyle name="Comma 7" xfId="57"/>
    <cellStyle name="Comma 8" xfId="58"/>
    <cellStyle name="Comma 9" xfId="59"/>
    <cellStyle name="Comma0" xfId="60"/>
    <cellStyle name="Currency" xfId="61"/>
    <cellStyle name="Currency [0]" xfId="62"/>
    <cellStyle name="Currency0" xfId="63"/>
    <cellStyle name="Date" xfId="64"/>
    <cellStyle name="Explanatory Text" xfId="65"/>
    <cellStyle name="Fixed" xfId="66"/>
    <cellStyle name="Followed Hyperlink" xfId="67"/>
    <cellStyle name="Good" xfId="68"/>
    <cellStyle name="Heading 1" xfId="69"/>
    <cellStyle name="Heading 2" xfId="70"/>
    <cellStyle name="Heading 3" xfId="71"/>
    <cellStyle name="Heading 4" xfId="72"/>
    <cellStyle name="Hyperlink" xfId="73"/>
    <cellStyle name="Input" xfId="74"/>
    <cellStyle name="Linked Cell" xfId="75"/>
    <cellStyle name="Neutral" xfId="76"/>
    <cellStyle name="Normal - Style1" xfId="77"/>
    <cellStyle name="Normal 10 2 2 2" xfId="78"/>
    <cellStyle name="Normal 2" xfId="79"/>
    <cellStyle name="Normal 3" xfId="80"/>
    <cellStyle name="Normal 4" xfId="81"/>
    <cellStyle name="Normal 4 2" xfId="82"/>
    <cellStyle name="Normal 5" xfId="83"/>
    <cellStyle name="Normal 6" xfId="84"/>
    <cellStyle name="Normal 7" xfId="85"/>
    <cellStyle name="Normal 7 2" xfId="86"/>
    <cellStyle name="Normal_02NN" xfId="87"/>
    <cellStyle name="Normal_05XD 2" xfId="88"/>
    <cellStyle name="Normal_06DTNN" xfId="89"/>
    <cellStyle name="Normal_07gia" xfId="90"/>
    <cellStyle name="Normal_08tmt3" xfId="91"/>
    <cellStyle name="Normal_507 VonDauTu 02_04 2" xfId="92"/>
    <cellStyle name="Normal_507 VonDauTu 02_04 3" xfId="93"/>
    <cellStyle name="Normal_507 VonDauTu 02_04 3 2" xfId="94"/>
    <cellStyle name="Normal_bccn" xfId="95"/>
    <cellStyle name="Normal_bccn 2 2" xfId="96"/>
    <cellStyle name="Normal_Book2" xfId="97"/>
    <cellStyle name="Normal_SPT3-96" xfId="98"/>
    <cellStyle name="Normal_SPT3-96_TM, VT, CPI__ T02.2011" xfId="99"/>
    <cellStyle name="Normal_SPT3-96_Van tai12.2010" xfId="100"/>
    <cellStyle name="Normal_Xl0000163" xfId="101"/>
    <cellStyle name="Note" xfId="102"/>
    <cellStyle name="Output" xfId="103"/>
    <cellStyle name="Percent" xfId="104"/>
    <cellStyle name="Percent 2" xfId="105"/>
    <cellStyle name="Title" xfId="106"/>
    <cellStyle name="Total" xfId="107"/>
    <cellStyle name="Warning Text" xfId="108"/>
    <cellStyle name="똿뗦먛귟 [0.00]_PRODUCT DETAIL Q1" xfId="109"/>
    <cellStyle name="똿뗦먛귟_PRODUCT DETAIL Q1" xfId="110"/>
    <cellStyle name="믅됞 [0.00]_PRODUCT DETAIL Q1" xfId="111"/>
    <cellStyle name="믅됞_PRODUCT DETAIL Q1" xfId="112"/>
    <cellStyle name="백분율_HOBONG" xfId="113"/>
    <cellStyle name="뷭?_BOOKSHIP" xfId="114"/>
    <cellStyle name="콤마 [0]_1202" xfId="115"/>
    <cellStyle name="콤마_1202" xfId="116"/>
    <cellStyle name="통화 [0]_1202" xfId="117"/>
    <cellStyle name="통화_1202" xfId="118"/>
    <cellStyle name="표준_(정보부문)월별인원계획"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P_TONG_HOP\BAO%20CAO%20TK%20QG\GDP%202012\Uoc%202012_lan%203_%20bao%20cao%20TW%20(12.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hien hanh"/>
      <sheetName val="Gia SS (1994)"/>
      <sheetName val="Gia SS (2010)"/>
      <sheetName val="IQ cac nam"/>
      <sheetName val="TT tonghop"/>
      <sheetName val="SS_1994 tong hop"/>
      <sheetName val="SS_2010 tong hop"/>
      <sheetName val="Điểm %"/>
      <sheetName val="Sheet3"/>
      <sheetName val="Sheet10"/>
      <sheetName val="Sheet1"/>
      <sheetName val="Sheet7"/>
      <sheetName val="Sheet8"/>
      <sheetName val="Sheet9"/>
      <sheetName val="Sheet6"/>
      <sheetName val="Sheet5"/>
      <sheetName val="Sheet2"/>
      <sheetName val="Sheet4"/>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
  <sheetViews>
    <sheetView zoomScale="85" zoomScaleNormal="85" zoomScalePageLayoutView="0" workbookViewId="0" topLeftCell="A1">
      <selection activeCell="L4" sqref="L4"/>
    </sheetView>
  </sheetViews>
  <sheetFormatPr defaultColWidth="9.140625" defaultRowHeight="12.75"/>
  <cols>
    <col min="1" max="1" width="55.7109375" style="0" customWidth="1"/>
  </cols>
  <sheetData>
    <row r="1" spans="1:7" ht="378.75" customHeight="1">
      <c r="A1" s="2" t="s">
        <v>301</v>
      </c>
      <c r="B1" s="1"/>
      <c r="C1" s="1"/>
      <c r="D1" s="1"/>
      <c r="G1" t="s">
        <v>193</v>
      </c>
    </row>
  </sheetData>
  <sheetProtection/>
  <printOptions horizontalCentered="1"/>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17"/>
  <sheetViews>
    <sheetView zoomScalePageLayoutView="0" workbookViewId="0" topLeftCell="A1">
      <selection activeCell="A1" sqref="A1:I1"/>
    </sheetView>
  </sheetViews>
  <sheetFormatPr defaultColWidth="9.140625" defaultRowHeight="12.75"/>
  <cols>
    <col min="1" max="1" width="28.140625" style="53" customWidth="1"/>
    <col min="2" max="2" width="10.7109375" style="33" bestFit="1" customWidth="1"/>
    <col min="3" max="3" width="10.7109375" style="53" bestFit="1" customWidth="1"/>
    <col min="4" max="4" width="11.7109375" style="53" bestFit="1" customWidth="1"/>
    <col min="5" max="5" width="7.00390625" style="53" bestFit="1" customWidth="1"/>
    <col min="6" max="6" width="0.85546875" style="53" customWidth="1"/>
    <col min="7" max="8" width="7.140625" style="53" customWidth="1"/>
    <col min="9" max="9" width="8.140625" style="53" customWidth="1"/>
    <col min="10" max="10" width="5.421875" style="53" customWidth="1"/>
    <col min="11" max="12" width="7.8515625" style="53" hidden="1" customWidth="1"/>
    <col min="13" max="13" width="10.421875" style="53" hidden="1" customWidth="1"/>
    <col min="14" max="14" width="13.421875" style="53" hidden="1" customWidth="1"/>
    <col min="15" max="15" width="14.00390625" style="53" bestFit="1" customWidth="1"/>
    <col min="16" max="16" width="11.8515625" style="53" bestFit="1" customWidth="1"/>
    <col min="17" max="16384" width="9.140625" style="53" customWidth="1"/>
  </cols>
  <sheetData>
    <row r="1" spans="1:9" s="33" customFormat="1" ht="45.75" customHeight="1">
      <c r="A1" s="408" t="s">
        <v>391</v>
      </c>
      <c r="B1" s="408"/>
      <c r="C1" s="408"/>
      <c r="D1" s="408"/>
      <c r="E1" s="408"/>
      <c r="F1" s="408"/>
      <c r="G1" s="408"/>
      <c r="H1" s="408"/>
      <c r="I1" s="408"/>
    </row>
    <row r="2" spans="1:9" s="33" customFormat="1" ht="25.5" customHeight="1" thickBot="1">
      <c r="A2" s="40"/>
      <c r="B2" s="40"/>
      <c r="C2" s="40"/>
      <c r="D2" s="40"/>
      <c r="E2" s="40"/>
      <c r="F2" s="40"/>
      <c r="G2" s="40"/>
      <c r="H2" s="41"/>
      <c r="I2" s="23" t="s">
        <v>186</v>
      </c>
    </row>
    <row r="3" spans="1:9" s="33" customFormat="1" ht="79.5" customHeight="1">
      <c r="A3" s="32"/>
      <c r="B3" s="419" t="s">
        <v>317</v>
      </c>
      <c r="C3" s="419" t="s">
        <v>318</v>
      </c>
      <c r="D3" s="419" t="s">
        <v>319</v>
      </c>
      <c r="E3" s="421"/>
      <c r="F3" s="28"/>
      <c r="G3" s="422" t="s">
        <v>320</v>
      </c>
      <c r="H3" s="422"/>
      <c r="I3" s="417" t="s">
        <v>321</v>
      </c>
    </row>
    <row r="4" spans="1:9" s="33" customFormat="1" ht="79.5" customHeight="1">
      <c r="A4" s="32"/>
      <c r="B4" s="420"/>
      <c r="C4" s="420"/>
      <c r="D4" s="30" t="s">
        <v>64</v>
      </c>
      <c r="E4" s="30" t="s">
        <v>63</v>
      </c>
      <c r="F4" s="29"/>
      <c r="G4" s="30" t="s">
        <v>71</v>
      </c>
      <c r="H4" s="30" t="s">
        <v>72</v>
      </c>
      <c r="I4" s="418"/>
    </row>
    <row r="5" spans="1:16" s="46" customFormat="1" ht="25.5" customHeight="1">
      <c r="A5" s="42" t="s">
        <v>1</v>
      </c>
      <c r="B5" s="43">
        <f>SUM(B6:B9)</f>
        <v>9129956.600000001</v>
      </c>
      <c r="C5" s="43">
        <f>SUM(C6:C9)</f>
        <v>9191172.100000001</v>
      </c>
      <c r="D5" s="43">
        <f>SUM(D6:D9)</f>
        <v>68584324.20000002</v>
      </c>
      <c r="E5" s="43">
        <v>100</v>
      </c>
      <c r="F5" s="43"/>
      <c r="G5" s="262">
        <f>+C5/B5*100</f>
        <v>100.67049059137916</v>
      </c>
      <c r="H5" s="44">
        <v>119.5</v>
      </c>
      <c r="I5" s="44">
        <v>117.8</v>
      </c>
      <c r="J5" s="45"/>
      <c r="K5" s="45">
        <f>ROUND(C5/M5*100,1)</f>
        <v>119.5</v>
      </c>
      <c r="L5" s="45">
        <f>ROUND(D5/N5*100,1)</f>
        <v>117.8</v>
      </c>
      <c r="M5" s="45">
        <f>M6+M7+M8+M9</f>
        <v>7691820.29839713</v>
      </c>
      <c r="N5" s="45">
        <f>N6+N7+N8+N9</f>
        <v>58240256.26351568</v>
      </c>
      <c r="O5" s="246"/>
      <c r="P5" s="372"/>
    </row>
    <row r="6" spans="1:15" s="55" customFormat="1" ht="22.5" customHeight="1">
      <c r="A6" s="8" t="s">
        <v>20</v>
      </c>
      <c r="B6" s="49">
        <f>'10. Tổng mức bl'!B7</f>
        <v>6741553.600000001</v>
      </c>
      <c r="C6" s="49">
        <f>'10. Tổng mức bl'!C7</f>
        <v>6773080.100000001</v>
      </c>
      <c r="D6" s="49">
        <f>'10. Tổng mức bl'!D7</f>
        <v>53836464.20000001</v>
      </c>
      <c r="E6" s="49">
        <f>+D6/$D$5*100</f>
        <v>78.49674809509897</v>
      </c>
      <c r="F6" s="49"/>
      <c r="G6" s="47">
        <f>+C6/B6*100</f>
        <v>100.46764443139635</v>
      </c>
      <c r="H6" s="47">
        <f>'10. Tổng mức bl'!E7</f>
        <v>108.3</v>
      </c>
      <c r="I6" s="47">
        <f>'10. Tổng mức bl'!F7</f>
        <v>113.3</v>
      </c>
      <c r="J6" s="52"/>
      <c r="K6" s="45">
        <f aca="true" t="shared" si="0" ref="K6:L9">H6/100</f>
        <v>1.083</v>
      </c>
      <c r="L6" s="45">
        <f t="shared" si="0"/>
        <v>1.133</v>
      </c>
      <c r="M6" s="45">
        <f aca="true" t="shared" si="1" ref="M6:N9">C6/K6</f>
        <v>6253998.245614036</v>
      </c>
      <c r="N6" s="187">
        <f t="shared" si="1"/>
        <v>47516738.04060019</v>
      </c>
      <c r="O6" s="293"/>
    </row>
    <row r="7" spans="1:15" ht="22.5" customHeight="1">
      <c r="A7" s="8" t="s">
        <v>60</v>
      </c>
      <c r="B7" s="49">
        <f>'11. Luu tru an uong'!B8</f>
        <v>1524973</v>
      </c>
      <c r="C7" s="49">
        <f>'11. Luu tru an uong'!C8</f>
        <v>1493376</v>
      </c>
      <c r="D7" s="49">
        <f>'11. Luu tru an uong'!D8</f>
        <v>9457323</v>
      </c>
      <c r="E7" s="49">
        <f>+D7/$D$5*100</f>
        <v>13.78933613520974</v>
      </c>
      <c r="F7" s="49"/>
      <c r="G7" s="47">
        <f>+C7/B7*100</f>
        <v>97.92802888969182</v>
      </c>
      <c r="H7" s="50">
        <f>'11. Luu tru an uong'!E8</f>
        <v>172.5</v>
      </c>
      <c r="I7" s="113">
        <f>'11. Luu tru an uong'!F8</f>
        <v>143.1</v>
      </c>
      <c r="J7" s="52"/>
      <c r="K7" s="45">
        <f t="shared" si="0"/>
        <v>1.725</v>
      </c>
      <c r="L7" s="45">
        <f t="shared" si="0"/>
        <v>1.431</v>
      </c>
      <c r="M7" s="45">
        <f t="shared" si="1"/>
        <v>865725.2173913043</v>
      </c>
      <c r="N7" s="187">
        <f t="shared" si="1"/>
        <v>6608890.985324947</v>
      </c>
      <c r="O7" s="247"/>
    </row>
    <row r="8" spans="1:15" ht="22.5" customHeight="1">
      <c r="A8" s="8" t="s">
        <v>73</v>
      </c>
      <c r="B8" s="49">
        <f>'11. Luu tru an uong'!B11</f>
        <v>126026</v>
      </c>
      <c r="C8" s="49">
        <f>'11. Luu tru an uong'!C11</f>
        <v>143132</v>
      </c>
      <c r="D8" s="49">
        <f>'11. Luu tru an uong'!D11</f>
        <v>438868</v>
      </c>
      <c r="E8" s="49">
        <f>+D8/$D$5*100</f>
        <v>0.6398954937869022</v>
      </c>
      <c r="F8" s="49"/>
      <c r="G8" s="47">
        <f>+C8/B8*100</f>
        <v>113.57338961801533</v>
      </c>
      <c r="H8" s="47">
        <f>'11. Luu tru an uong'!E11</f>
        <v>339.1</v>
      </c>
      <c r="I8" s="113">
        <f>'11. Luu tru an uong'!F11</f>
        <v>268</v>
      </c>
      <c r="J8" s="52"/>
      <c r="K8" s="45">
        <f t="shared" si="0"/>
        <v>3.391</v>
      </c>
      <c r="L8" s="45">
        <f t="shared" si="0"/>
        <v>2.68</v>
      </c>
      <c r="M8" s="45">
        <f t="shared" si="1"/>
        <v>42209.37776467119</v>
      </c>
      <c r="N8" s="187">
        <f t="shared" si="1"/>
        <v>163756.71641791044</v>
      </c>
      <c r="O8" s="247"/>
    </row>
    <row r="9" spans="1:15" ht="22.5" customHeight="1">
      <c r="A9" s="8" t="s">
        <v>21</v>
      </c>
      <c r="B9" s="49">
        <f>'11. Luu tru an uong'!B12</f>
        <v>737404</v>
      </c>
      <c r="C9" s="49">
        <f>'11. Luu tru an uong'!C12</f>
        <v>781584</v>
      </c>
      <c r="D9" s="49">
        <f>'11. Luu tru an uong'!D12</f>
        <v>4851669</v>
      </c>
      <c r="E9" s="49">
        <f>+D9/$D$5*100</f>
        <v>7.0740202759043855</v>
      </c>
      <c r="F9" s="49"/>
      <c r="G9" s="47">
        <f>+C9/B9*100</f>
        <v>105.99128835753535</v>
      </c>
      <c r="H9" s="50">
        <f>'11. Luu tru an uong'!E12</f>
        <v>147.5</v>
      </c>
      <c r="I9" s="50">
        <f>'11. Luu tru an uong'!F12</f>
        <v>122.8</v>
      </c>
      <c r="J9" s="52"/>
      <c r="K9" s="45">
        <f t="shared" si="0"/>
        <v>1.475</v>
      </c>
      <c r="L9" s="45">
        <f t="shared" si="0"/>
        <v>1.228</v>
      </c>
      <c r="M9" s="45">
        <f t="shared" si="1"/>
        <v>529887.4576271186</v>
      </c>
      <c r="N9" s="187">
        <f t="shared" si="1"/>
        <v>3950870.5211726385</v>
      </c>
      <c r="O9" s="247"/>
    </row>
    <row r="10" spans="1:15" ht="19.5" customHeight="1">
      <c r="A10" s="8"/>
      <c r="B10" s="57"/>
      <c r="C10" s="58"/>
      <c r="D10" s="58"/>
      <c r="E10" s="58"/>
      <c r="F10" s="58"/>
      <c r="G10" s="59"/>
      <c r="H10" s="60"/>
      <c r="I10" s="61"/>
      <c r="J10" s="52"/>
      <c r="O10" s="294"/>
    </row>
    <row r="11" spans="1:9" s="46" customFormat="1" ht="19.5" customHeight="1">
      <c r="A11" s="48"/>
      <c r="B11" s="201"/>
      <c r="C11" s="201"/>
      <c r="D11" s="201"/>
      <c r="E11" s="58"/>
      <c r="F11" s="61"/>
      <c r="G11" s="62"/>
      <c r="H11" s="62"/>
      <c r="I11" s="62"/>
    </row>
    <row r="12" s="3" customFormat="1" ht="21" customHeight="1"/>
    <row r="13" spans="1:9" s="63" customFormat="1" ht="19.5" customHeight="1">
      <c r="A13" s="48"/>
      <c r="B13" s="56"/>
      <c r="C13" s="49"/>
      <c r="D13" s="49"/>
      <c r="E13" s="49"/>
      <c r="F13" s="54"/>
      <c r="G13" s="51"/>
      <c r="H13" s="51"/>
      <c r="I13" s="51"/>
    </row>
    <row r="14" spans="1:9" s="63" customFormat="1" ht="19.5" customHeight="1">
      <c r="A14" s="48"/>
      <c r="B14" s="56"/>
      <c r="C14" s="49"/>
      <c r="D14" s="49"/>
      <c r="E14" s="49"/>
      <c r="F14" s="54"/>
      <c r="G14" s="51"/>
      <c r="H14" s="51"/>
      <c r="I14" s="51"/>
    </row>
    <row r="15" spans="1:9" s="63" customFormat="1" ht="19.5" customHeight="1">
      <c r="A15" s="48"/>
      <c r="B15" s="56"/>
      <c r="C15" s="49"/>
      <c r="D15" s="49"/>
      <c r="E15" s="49"/>
      <c r="F15" s="54"/>
      <c r="G15" s="51"/>
      <c r="H15" s="51"/>
      <c r="I15" s="51"/>
    </row>
    <row r="16" spans="1:9" s="63" customFormat="1" ht="19.5" customHeight="1">
      <c r="A16" s="48"/>
      <c r="B16" s="56"/>
      <c r="C16" s="49"/>
      <c r="D16" s="49"/>
      <c r="E16" s="49"/>
      <c r="F16" s="54"/>
      <c r="G16" s="51"/>
      <c r="H16" s="51"/>
      <c r="I16" s="51"/>
    </row>
    <row r="17" spans="1:9" ht="19.5" customHeight="1">
      <c r="A17" s="48"/>
      <c r="B17" s="56"/>
      <c r="C17" s="49"/>
      <c r="D17" s="49"/>
      <c r="E17" s="49"/>
      <c r="F17" s="54"/>
      <c r="G17" s="51"/>
      <c r="H17" s="51"/>
      <c r="I17" s="51"/>
    </row>
  </sheetData>
  <sheetProtection/>
  <mergeCells count="6">
    <mergeCell ref="I3:I4"/>
    <mergeCell ref="A1:I1"/>
    <mergeCell ref="B3:B4"/>
    <mergeCell ref="C3:C4"/>
    <mergeCell ref="D3:E3"/>
    <mergeCell ref="G3:H3"/>
  </mergeCells>
  <printOptions horizontalCentered="1"/>
  <pageMargins left="0.75" right="0.3" top="0.5" bottom="0.5"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F1"/>
    </sheetView>
  </sheetViews>
  <sheetFormatPr defaultColWidth="9.140625" defaultRowHeight="12.75"/>
  <cols>
    <col min="1" max="1" width="41.57421875" style="10" customWidth="1"/>
    <col min="2" max="2" width="11.28125" style="9" customWidth="1"/>
    <col min="3" max="3" width="11.28125" style="10" customWidth="1"/>
    <col min="4" max="4" width="11.7109375" style="10" bestFit="1" customWidth="1"/>
    <col min="5" max="5" width="14.140625" style="10" bestFit="1" customWidth="1"/>
    <col min="6" max="6" width="14.140625" style="10" customWidth="1"/>
    <col min="7" max="7" width="5.28125" style="10" customWidth="1"/>
    <col min="8" max="16384" width="9.140625" style="10" customWidth="1"/>
  </cols>
  <sheetData>
    <row r="1" spans="1:6" s="9" customFormat="1" ht="39.75" customHeight="1">
      <c r="A1" s="423" t="s">
        <v>392</v>
      </c>
      <c r="B1" s="423"/>
      <c r="C1" s="423"/>
      <c r="D1" s="423"/>
      <c r="E1" s="423"/>
      <c r="F1" s="423"/>
    </row>
    <row r="2" spans="1:6" s="9" customFormat="1" ht="21" customHeight="1" thickBot="1">
      <c r="A2" s="40"/>
      <c r="B2" s="40"/>
      <c r="C2" s="40"/>
      <c r="D2" s="40"/>
      <c r="E2" s="40"/>
      <c r="F2" s="23" t="s">
        <v>184</v>
      </c>
    </row>
    <row r="3" spans="1:6" s="9" customFormat="1" ht="22.5" customHeight="1">
      <c r="A3" s="32"/>
      <c r="B3" s="144" t="s">
        <v>214</v>
      </c>
      <c r="C3" s="144" t="s">
        <v>215</v>
      </c>
      <c r="D3" s="144" t="s">
        <v>216</v>
      </c>
      <c r="E3" s="424" t="s">
        <v>274</v>
      </c>
      <c r="F3" s="424"/>
    </row>
    <row r="4" spans="1:6" s="9" customFormat="1" ht="22.5" customHeight="1">
      <c r="A4" s="32"/>
      <c r="B4" s="145" t="s">
        <v>217</v>
      </c>
      <c r="C4" s="145" t="s">
        <v>218</v>
      </c>
      <c r="D4" s="145" t="s">
        <v>218</v>
      </c>
      <c r="E4" s="425" t="s">
        <v>200</v>
      </c>
      <c r="F4" s="425"/>
    </row>
    <row r="5" spans="1:6" s="9" customFormat="1" ht="22.5" customHeight="1">
      <c r="A5" s="32"/>
      <c r="B5" s="145" t="s">
        <v>237</v>
      </c>
      <c r="C5" s="145" t="s">
        <v>270</v>
      </c>
      <c r="D5" s="145" t="s">
        <v>268</v>
      </c>
      <c r="E5" s="146" t="s">
        <v>267</v>
      </c>
      <c r="F5" s="146" t="s">
        <v>275</v>
      </c>
    </row>
    <row r="6" spans="1:6" s="9" customFormat="1" ht="22.5" customHeight="1">
      <c r="A6" s="32"/>
      <c r="B6" s="147" t="s">
        <v>307</v>
      </c>
      <c r="C6" s="147" t="s">
        <v>307</v>
      </c>
      <c r="D6" s="147" t="s">
        <v>307</v>
      </c>
      <c r="E6" s="148" t="s">
        <v>307</v>
      </c>
      <c r="F6" s="148" t="s">
        <v>307</v>
      </c>
    </row>
    <row r="7" spans="1:8" s="11" customFormat="1" ht="30" customHeight="1">
      <c r="A7" s="7" t="s">
        <v>1</v>
      </c>
      <c r="B7" s="268">
        <f>SUM(B8:B19)</f>
        <v>6741553.600000001</v>
      </c>
      <c r="C7" s="268">
        <f>SUM(C8:C19)</f>
        <v>6773080.100000001</v>
      </c>
      <c r="D7" s="268">
        <f>SUM(D8:D19)</f>
        <v>53836464.20000001</v>
      </c>
      <c r="E7" s="149">
        <v>108.3</v>
      </c>
      <c r="F7" s="150">
        <v>113.3</v>
      </c>
      <c r="H7" s="269"/>
    </row>
    <row r="8" spans="1:10" s="67" customFormat="1" ht="21" customHeight="1">
      <c r="A8" s="8" t="s">
        <v>75</v>
      </c>
      <c r="B8" s="66">
        <v>2915935.9</v>
      </c>
      <c r="C8" s="31">
        <v>2858070.6</v>
      </c>
      <c r="D8" s="31">
        <v>24434489.2</v>
      </c>
      <c r="E8" s="151">
        <v>99.3</v>
      </c>
      <c r="F8" s="152">
        <v>108.7</v>
      </c>
      <c r="H8" s="270"/>
      <c r="I8" s="270"/>
      <c r="J8" s="270"/>
    </row>
    <row r="9" spans="1:10" ht="21" customHeight="1">
      <c r="A9" s="8" t="s">
        <v>76</v>
      </c>
      <c r="B9" s="66">
        <v>326325.9</v>
      </c>
      <c r="C9" s="31">
        <v>335426</v>
      </c>
      <c r="D9" s="31">
        <v>2582341.3</v>
      </c>
      <c r="E9" s="151">
        <v>102.3</v>
      </c>
      <c r="F9" s="152">
        <v>103.9</v>
      </c>
      <c r="H9" s="52"/>
      <c r="I9" s="270"/>
      <c r="J9" s="270"/>
    </row>
    <row r="10" spans="1:10" ht="21" customHeight="1">
      <c r="A10" s="8" t="s">
        <v>77</v>
      </c>
      <c r="B10" s="66">
        <v>708718.4</v>
      </c>
      <c r="C10" s="31">
        <v>720349</v>
      </c>
      <c r="D10" s="31">
        <v>5726659.800000001</v>
      </c>
      <c r="E10" s="151">
        <v>96</v>
      </c>
      <c r="F10" s="152">
        <v>100.6</v>
      </c>
      <c r="H10" s="52"/>
      <c r="I10" s="270"/>
      <c r="J10" s="270"/>
    </row>
    <row r="11" spans="1:10" ht="21" customHeight="1">
      <c r="A11" s="8" t="s">
        <v>78</v>
      </c>
      <c r="B11" s="66">
        <v>50598.1</v>
      </c>
      <c r="C11" s="31">
        <v>56500.5</v>
      </c>
      <c r="D11" s="31">
        <v>460515</v>
      </c>
      <c r="E11" s="151">
        <v>90.8</v>
      </c>
      <c r="F11" s="152">
        <v>97</v>
      </c>
      <c r="H11" s="52"/>
      <c r="I11" s="270"/>
      <c r="J11" s="270"/>
    </row>
    <row r="12" spans="1:10" s="11" customFormat="1" ht="21" customHeight="1">
      <c r="A12" s="8" t="s">
        <v>79</v>
      </c>
      <c r="B12" s="66">
        <v>721854.3</v>
      </c>
      <c r="C12" s="31">
        <v>738646</v>
      </c>
      <c r="D12" s="31">
        <v>4855641.399999999</v>
      </c>
      <c r="E12" s="151">
        <v>151.9</v>
      </c>
      <c r="F12" s="152">
        <v>143.5</v>
      </c>
      <c r="H12" s="271"/>
      <c r="I12" s="270"/>
      <c r="J12" s="270"/>
    </row>
    <row r="13" spans="1:10" s="68" customFormat="1" ht="21" customHeight="1">
      <c r="A13" s="8" t="s">
        <v>80</v>
      </c>
      <c r="B13" s="66">
        <v>14413.2</v>
      </c>
      <c r="C13" s="31">
        <v>15731.3</v>
      </c>
      <c r="D13" s="31">
        <v>174743.1</v>
      </c>
      <c r="E13" s="151">
        <v>83.2</v>
      </c>
      <c r="F13" s="152">
        <v>113</v>
      </c>
      <c r="H13" s="272"/>
      <c r="I13" s="270"/>
      <c r="J13" s="270"/>
    </row>
    <row r="14" spans="1:10" s="68" customFormat="1" ht="21" customHeight="1">
      <c r="A14" s="8" t="s">
        <v>81</v>
      </c>
      <c r="B14" s="66">
        <v>206791.2</v>
      </c>
      <c r="C14" s="31">
        <v>209551</v>
      </c>
      <c r="D14" s="31">
        <v>1458661.2</v>
      </c>
      <c r="E14" s="151">
        <v>115.4</v>
      </c>
      <c r="F14" s="152">
        <v>102.4</v>
      </c>
      <c r="H14" s="272"/>
      <c r="I14" s="270"/>
      <c r="J14" s="270"/>
    </row>
    <row r="15" spans="1:10" s="68" customFormat="1" ht="21" customHeight="1">
      <c r="A15" s="8" t="s">
        <v>82</v>
      </c>
      <c r="B15" s="66">
        <v>1084567.9</v>
      </c>
      <c r="C15" s="31">
        <v>1128079.1</v>
      </c>
      <c r="D15" s="31">
        <v>8671135.6</v>
      </c>
      <c r="E15" s="151">
        <v>119.9</v>
      </c>
      <c r="F15" s="152">
        <v>130.5</v>
      </c>
      <c r="H15" s="272"/>
      <c r="I15" s="270"/>
      <c r="J15" s="270"/>
    </row>
    <row r="16" spans="1:10" s="68" customFormat="1" ht="21" customHeight="1">
      <c r="A16" s="8" t="s">
        <v>83</v>
      </c>
      <c r="B16" s="66">
        <v>225912.4</v>
      </c>
      <c r="C16" s="31">
        <v>233575.7</v>
      </c>
      <c r="D16" s="31">
        <v>1662804.4</v>
      </c>
      <c r="E16" s="151">
        <v>149.8</v>
      </c>
      <c r="F16" s="152">
        <v>134.6</v>
      </c>
      <c r="H16" s="272"/>
      <c r="I16" s="270"/>
      <c r="J16" s="270"/>
    </row>
    <row r="17" spans="1:10" s="68" customFormat="1" ht="21" customHeight="1">
      <c r="A17" s="8" t="s">
        <v>84</v>
      </c>
      <c r="B17" s="66">
        <v>106248.6</v>
      </c>
      <c r="C17" s="31">
        <v>108239.2</v>
      </c>
      <c r="D17" s="31">
        <v>881078.5</v>
      </c>
      <c r="E17" s="151">
        <v>90.4</v>
      </c>
      <c r="F17" s="152">
        <v>92.4</v>
      </c>
      <c r="H17" s="272"/>
      <c r="I17" s="270"/>
      <c r="J17" s="270"/>
    </row>
    <row r="18" spans="1:10" s="68" customFormat="1" ht="21" customHeight="1">
      <c r="A18" s="8" t="s">
        <v>85</v>
      </c>
      <c r="B18" s="66">
        <v>249033.9</v>
      </c>
      <c r="C18" s="31">
        <v>244173.2</v>
      </c>
      <c r="D18" s="31">
        <v>1963392.5</v>
      </c>
      <c r="E18" s="151">
        <v>105.8</v>
      </c>
      <c r="F18" s="152">
        <v>108.6</v>
      </c>
      <c r="H18" s="272"/>
      <c r="I18" s="270"/>
      <c r="J18" s="270"/>
    </row>
    <row r="19" spans="1:10" ht="21" customHeight="1">
      <c r="A19" s="8" t="s">
        <v>86</v>
      </c>
      <c r="B19" s="66">
        <v>131153.8</v>
      </c>
      <c r="C19" s="66">
        <v>124738.5</v>
      </c>
      <c r="D19" s="66">
        <v>965002.2</v>
      </c>
      <c r="E19" s="151">
        <v>127.3</v>
      </c>
      <c r="F19" s="152">
        <v>126.5</v>
      </c>
      <c r="H19" s="52"/>
      <c r="I19" s="270"/>
      <c r="J19" s="270"/>
    </row>
    <row r="20" spans="1:6" ht="21" customHeight="1">
      <c r="A20" s="8"/>
      <c r="B20" s="69"/>
      <c r="C20" s="70"/>
      <c r="D20" s="70"/>
      <c r="E20" s="70"/>
      <c r="F20" s="59"/>
    </row>
    <row r="21" spans="1:6" ht="21.75" customHeight="1">
      <c r="A21" s="71"/>
      <c r="B21" s="72"/>
      <c r="C21" s="71"/>
      <c r="D21" s="71"/>
      <c r="E21" s="71"/>
      <c r="F21" s="71"/>
    </row>
    <row r="22" s="3" customFormat="1" ht="21" customHeight="1"/>
    <row r="23" spans="2:5" ht="12.75">
      <c r="B23" s="31"/>
      <c r="C23" s="31"/>
      <c r="D23" s="31"/>
      <c r="E23" s="31"/>
    </row>
  </sheetData>
  <sheetProtection/>
  <mergeCells count="3">
    <mergeCell ref="A1:F1"/>
    <mergeCell ref="E3:F3"/>
    <mergeCell ref="E4:F4"/>
  </mergeCells>
  <printOptions horizontalCentered="1"/>
  <pageMargins left="0.15748031496062992" right="0"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8" tint="0.5999900102615356"/>
  </sheetPr>
  <dimension ref="A1:H30"/>
  <sheetViews>
    <sheetView zoomScalePageLayoutView="0" workbookViewId="0" topLeftCell="A1">
      <selection activeCell="A1" sqref="A1:F1"/>
    </sheetView>
  </sheetViews>
  <sheetFormatPr defaultColWidth="9.140625" defaultRowHeight="12.75"/>
  <cols>
    <col min="1" max="1" width="27.57421875" style="10" customWidth="1"/>
    <col min="2" max="2" width="12.7109375" style="9" customWidth="1"/>
    <col min="3" max="4" width="12.7109375" style="10" customWidth="1"/>
    <col min="5" max="6" width="15.28125" style="10" customWidth="1"/>
    <col min="7" max="16384" width="9.140625" style="10" customWidth="1"/>
  </cols>
  <sheetData>
    <row r="1" spans="1:6" s="9" customFormat="1" ht="47.25" customHeight="1">
      <c r="A1" s="426" t="s">
        <v>393</v>
      </c>
      <c r="B1" s="426"/>
      <c r="C1" s="426"/>
      <c r="D1" s="426"/>
      <c r="E1" s="426"/>
      <c r="F1" s="426"/>
    </row>
    <row r="2" spans="1:6" s="9" customFormat="1" ht="21" customHeight="1" thickBot="1">
      <c r="A2" s="40"/>
      <c r="B2" s="40"/>
      <c r="C2" s="40"/>
      <c r="D2" s="40"/>
      <c r="E2" s="40"/>
      <c r="F2" s="23" t="s">
        <v>184</v>
      </c>
    </row>
    <row r="3" spans="1:6" s="9" customFormat="1" ht="22.5" customHeight="1">
      <c r="A3" s="32"/>
      <c r="B3" s="144" t="s">
        <v>3</v>
      </c>
      <c r="C3" s="144" t="s">
        <v>146</v>
      </c>
      <c r="D3" s="144" t="s">
        <v>146</v>
      </c>
      <c r="E3" s="424" t="s">
        <v>274</v>
      </c>
      <c r="F3" s="424"/>
    </row>
    <row r="4" spans="1:6" s="9" customFormat="1" ht="22.5" customHeight="1">
      <c r="A4" s="32"/>
      <c r="B4" s="145" t="s">
        <v>269</v>
      </c>
      <c r="C4" s="145" t="s">
        <v>270</v>
      </c>
      <c r="D4" s="145" t="s">
        <v>268</v>
      </c>
      <c r="E4" s="425" t="s">
        <v>200</v>
      </c>
      <c r="F4" s="425"/>
    </row>
    <row r="5" spans="1:6" s="9" customFormat="1" ht="22.5" customHeight="1">
      <c r="A5" s="32"/>
      <c r="B5" s="145" t="s">
        <v>148</v>
      </c>
      <c r="C5" s="145" t="s">
        <v>148</v>
      </c>
      <c r="D5" s="145" t="s">
        <v>148</v>
      </c>
      <c r="E5" s="146" t="s">
        <v>267</v>
      </c>
      <c r="F5" s="146" t="s">
        <v>275</v>
      </c>
    </row>
    <row r="6" spans="1:6" s="11" customFormat="1" ht="22.5" customHeight="1">
      <c r="A6" s="32"/>
      <c r="B6" s="147">
        <v>2023</v>
      </c>
      <c r="C6" s="147">
        <v>2023</v>
      </c>
      <c r="D6" s="147">
        <v>2023</v>
      </c>
      <c r="E6" s="148" t="s">
        <v>307</v>
      </c>
      <c r="F6" s="148" t="s">
        <v>307</v>
      </c>
    </row>
    <row r="7" spans="1:6" s="11" customFormat="1" ht="21" customHeight="1">
      <c r="A7" s="7"/>
      <c r="B7" s="64"/>
      <c r="C7" s="64"/>
      <c r="D7" s="64"/>
      <c r="E7" s="180"/>
      <c r="F7" s="43"/>
    </row>
    <row r="8" spans="1:8" s="46" customFormat="1" ht="21" customHeight="1">
      <c r="A8" s="153" t="s">
        <v>219</v>
      </c>
      <c r="B8" s="370">
        <f>B9+B10</f>
        <v>1524973</v>
      </c>
      <c r="C8" s="370">
        <f>C9+C10</f>
        <v>1493376</v>
      </c>
      <c r="D8" s="370">
        <f>D9+D10</f>
        <v>9457323</v>
      </c>
      <c r="E8" s="202">
        <v>172.5</v>
      </c>
      <c r="F8" s="202">
        <v>143.1</v>
      </c>
      <c r="G8" s="45"/>
      <c r="H8" s="45"/>
    </row>
    <row r="9" spans="1:6" ht="21" customHeight="1">
      <c r="A9" s="154" t="s">
        <v>105</v>
      </c>
      <c r="B9" s="129">
        <v>297252</v>
      </c>
      <c r="C9" s="129">
        <v>281408</v>
      </c>
      <c r="D9" s="129">
        <v>1560977</v>
      </c>
      <c r="E9" s="203">
        <v>176.6</v>
      </c>
      <c r="F9" s="203">
        <v>151.4</v>
      </c>
    </row>
    <row r="10" spans="1:6" ht="21" customHeight="1">
      <c r="A10" s="154" t="s">
        <v>106</v>
      </c>
      <c r="B10" s="129">
        <v>1227721</v>
      </c>
      <c r="C10" s="129">
        <v>1211968</v>
      </c>
      <c r="D10" s="129">
        <v>7896346</v>
      </c>
      <c r="E10" s="203">
        <v>171.5</v>
      </c>
      <c r="F10" s="203">
        <v>141.6</v>
      </c>
    </row>
    <row r="11" spans="1:6" s="46" customFormat="1" ht="21" customHeight="1">
      <c r="A11" s="155" t="s">
        <v>73</v>
      </c>
      <c r="B11" s="370">
        <v>126026</v>
      </c>
      <c r="C11" s="370">
        <v>143132</v>
      </c>
      <c r="D11" s="370">
        <v>438868</v>
      </c>
      <c r="E11" s="202">
        <v>339.1</v>
      </c>
      <c r="F11" s="202">
        <v>268</v>
      </c>
    </row>
    <row r="12" spans="1:6" s="46" customFormat="1" ht="21" customHeight="1">
      <c r="A12" s="155" t="s">
        <v>220</v>
      </c>
      <c r="B12" s="370">
        <v>737404</v>
      </c>
      <c r="C12" s="370">
        <v>781584</v>
      </c>
      <c r="D12" s="370">
        <v>4851669</v>
      </c>
      <c r="E12" s="371">
        <v>147.5</v>
      </c>
      <c r="F12" s="371">
        <v>122.8</v>
      </c>
    </row>
    <row r="13" spans="1:6" ht="21" customHeight="1">
      <c r="A13" s="8"/>
      <c r="B13" s="129"/>
      <c r="C13" s="129"/>
      <c r="D13" s="129"/>
      <c r="E13" s="49"/>
      <c r="F13" s="31"/>
    </row>
    <row r="14" spans="1:6" s="11" customFormat="1" ht="20.25" customHeight="1">
      <c r="A14" s="8"/>
      <c r="B14" s="131"/>
      <c r="C14" s="131"/>
      <c r="D14" s="131"/>
      <c r="E14" s="65"/>
      <c r="F14" s="65"/>
    </row>
    <row r="15" spans="1:6" s="67" customFormat="1" ht="21" customHeight="1">
      <c r="A15" s="7"/>
      <c r="B15" s="130"/>
      <c r="C15" s="129"/>
      <c r="D15" s="129"/>
      <c r="E15" s="31"/>
      <c r="F15" s="47"/>
    </row>
    <row r="16" spans="1:6" ht="21" customHeight="1">
      <c r="A16" s="8"/>
      <c r="B16" s="130"/>
      <c r="C16" s="129"/>
      <c r="D16" s="129"/>
      <c r="E16" s="31"/>
      <c r="F16" s="47"/>
    </row>
    <row r="17" spans="1:6" ht="21" customHeight="1">
      <c r="A17" s="8"/>
      <c r="B17" s="130"/>
      <c r="C17" s="129"/>
      <c r="D17" s="129"/>
      <c r="E17" s="31"/>
      <c r="F17" s="47"/>
    </row>
    <row r="18" spans="1:6" ht="21" customHeight="1">
      <c r="A18" s="8"/>
      <c r="B18" s="66"/>
      <c r="C18" s="31"/>
      <c r="D18" s="31"/>
      <c r="E18" s="31"/>
      <c r="F18" s="47"/>
    </row>
    <row r="19" spans="1:6" s="11" customFormat="1" ht="21" customHeight="1">
      <c r="A19" s="8"/>
      <c r="B19" s="66"/>
      <c r="C19" s="31"/>
      <c r="D19" s="31"/>
      <c r="E19" s="31"/>
      <c r="F19" s="47"/>
    </row>
    <row r="20" spans="1:6" s="68" customFormat="1" ht="21" customHeight="1">
      <c r="A20" s="8"/>
      <c r="B20" s="66"/>
      <c r="C20" s="31"/>
      <c r="D20" s="31"/>
      <c r="E20" s="31"/>
      <c r="F20" s="47"/>
    </row>
    <row r="21" spans="1:6" s="68" customFormat="1" ht="21" customHeight="1">
      <c r="A21" s="8"/>
      <c r="B21" s="66"/>
      <c r="C21" s="31"/>
      <c r="D21" s="31"/>
      <c r="E21" s="31"/>
      <c r="F21" s="47"/>
    </row>
    <row r="22" spans="1:6" s="68" customFormat="1" ht="21" customHeight="1">
      <c r="A22" s="8"/>
      <c r="B22" s="66"/>
      <c r="C22" s="31"/>
      <c r="D22" s="31"/>
      <c r="E22" s="31"/>
      <c r="F22" s="47"/>
    </row>
    <row r="23" spans="1:6" s="68" customFormat="1" ht="21" customHeight="1">
      <c r="A23" s="8"/>
      <c r="B23" s="66"/>
      <c r="C23" s="31"/>
      <c r="D23" s="31"/>
      <c r="E23" s="31"/>
      <c r="F23" s="47"/>
    </row>
    <row r="24" spans="1:6" s="68" customFormat="1" ht="21" customHeight="1">
      <c r="A24" s="8"/>
      <c r="B24" s="66"/>
      <c r="C24" s="31"/>
      <c r="D24" s="31"/>
      <c r="E24" s="31"/>
      <c r="F24" s="47"/>
    </row>
    <row r="25" spans="1:6" s="68" customFormat="1" ht="21" customHeight="1">
      <c r="A25" s="8"/>
      <c r="B25" s="66"/>
      <c r="C25" s="31"/>
      <c r="D25" s="31"/>
      <c r="E25" s="31"/>
      <c r="F25" s="47"/>
    </row>
    <row r="26" spans="1:6" ht="21" customHeight="1">
      <c r="A26" s="8"/>
      <c r="B26" s="66"/>
      <c r="C26" s="66"/>
      <c r="D26" s="66"/>
      <c r="E26" s="31"/>
      <c r="F26" s="47"/>
    </row>
    <row r="27" spans="1:6" ht="21" customHeight="1">
      <c r="A27" s="8"/>
      <c r="B27" s="69"/>
      <c r="C27" s="70"/>
      <c r="D27" s="70"/>
      <c r="E27" s="70"/>
      <c r="F27" s="59"/>
    </row>
    <row r="28" spans="1:6" ht="21.75" customHeight="1">
      <c r="A28" s="8"/>
      <c r="B28" s="72"/>
      <c r="C28" s="71"/>
      <c r="D28" s="71"/>
      <c r="E28" s="71"/>
      <c r="F28" s="71"/>
    </row>
    <row r="29" s="3" customFormat="1" ht="21" customHeight="1">
      <c r="A29" s="71"/>
    </row>
    <row r="30" spans="1:5" ht="12.75">
      <c r="A30" s="3"/>
      <c r="B30" s="31"/>
      <c r="C30" s="31"/>
      <c r="D30" s="31"/>
      <c r="E30" s="31"/>
    </row>
  </sheetData>
  <sheetProtection/>
  <mergeCells count="3">
    <mergeCell ref="A1:F1"/>
    <mergeCell ref="E3:F3"/>
    <mergeCell ref="E4:F4"/>
  </mergeCells>
  <printOptions horizontalCentered="1"/>
  <pageMargins left="0.35" right="0.11811023622047245"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8" tint="0.5999900102615356"/>
  </sheetPr>
  <dimension ref="A1:S28"/>
  <sheetViews>
    <sheetView zoomScalePageLayoutView="0" workbookViewId="0" topLeftCell="A1">
      <selection activeCell="A1" sqref="A1:I1"/>
    </sheetView>
  </sheetViews>
  <sheetFormatPr defaultColWidth="9.140625" defaultRowHeight="12.75"/>
  <cols>
    <col min="1" max="1" width="33.7109375" style="53" customWidth="1"/>
    <col min="2" max="3" width="10.28125" style="53" bestFit="1" customWidth="1"/>
    <col min="4" max="4" width="11.00390625" style="53" customWidth="1"/>
    <col min="5" max="5" width="8.28125" style="53" customWidth="1"/>
    <col min="6" max="6" width="0.5625" style="53" customWidth="1"/>
    <col min="7" max="8" width="8.7109375" style="53" customWidth="1"/>
    <col min="9" max="9" width="10.00390625" style="53" customWidth="1"/>
    <col min="10" max="10" width="6.28125" style="53" customWidth="1"/>
    <col min="11" max="12" width="10.421875" style="53" hidden="1" customWidth="1"/>
    <col min="13" max="14" width="9.8515625" style="53" hidden="1" customWidth="1"/>
    <col min="15" max="16" width="7.28125" style="53" bestFit="1" customWidth="1"/>
    <col min="17" max="18" width="9.140625" style="53" customWidth="1"/>
    <col min="19" max="19" width="10.28125" style="53" bestFit="1" customWidth="1"/>
    <col min="20" max="16384" width="9.140625" style="53" customWidth="1"/>
  </cols>
  <sheetData>
    <row r="1" spans="1:9" ht="31.5" customHeight="1">
      <c r="A1" s="427" t="s">
        <v>394</v>
      </c>
      <c r="B1" s="427"/>
      <c r="C1" s="427"/>
      <c r="D1" s="427"/>
      <c r="E1" s="427"/>
      <c r="F1" s="427"/>
      <c r="G1" s="427"/>
      <c r="H1" s="427"/>
      <c r="I1" s="427"/>
    </row>
    <row r="2" spans="1:9" ht="22.5" customHeight="1" thickBot="1">
      <c r="A2" s="73"/>
      <c r="B2" s="73"/>
      <c r="C2" s="73"/>
      <c r="D2" s="73"/>
      <c r="E2" s="73"/>
      <c r="F2" s="73"/>
      <c r="G2" s="73"/>
      <c r="H2" s="41"/>
      <c r="I2" s="41" t="s">
        <v>187</v>
      </c>
    </row>
    <row r="3" spans="1:9" s="33" customFormat="1" ht="69.75" customHeight="1">
      <c r="A3" s="32"/>
      <c r="B3" s="419" t="s">
        <v>322</v>
      </c>
      <c r="C3" s="419" t="s">
        <v>318</v>
      </c>
      <c r="D3" s="419" t="s">
        <v>323</v>
      </c>
      <c r="E3" s="421"/>
      <c r="F3" s="28"/>
      <c r="G3" s="422" t="s">
        <v>324</v>
      </c>
      <c r="H3" s="422"/>
      <c r="I3" s="417" t="s">
        <v>321</v>
      </c>
    </row>
    <row r="4" spans="1:12" s="33" customFormat="1" ht="69.75" customHeight="1">
      <c r="A4" s="32"/>
      <c r="B4" s="420"/>
      <c r="C4" s="420"/>
      <c r="D4" s="30" t="s">
        <v>64</v>
      </c>
      <c r="E4" s="30" t="s">
        <v>63</v>
      </c>
      <c r="F4" s="29"/>
      <c r="G4" s="30" t="s">
        <v>71</v>
      </c>
      <c r="H4" s="30" t="s">
        <v>72</v>
      </c>
      <c r="I4" s="418"/>
      <c r="L4" s="192"/>
    </row>
    <row r="5" spans="1:19" s="46" customFormat="1" ht="30" customHeight="1">
      <c r="A5" s="74" t="s">
        <v>2</v>
      </c>
      <c r="B5" s="256">
        <f>+B6+B7+B8</f>
        <v>121259</v>
      </c>
      <c r="C5" s="256">
        <f>+C6+C7+C8</f>
        <v>125100</v>
      </c>
      <c r="D5" s="256">
        <f>+D6+D7+D8</f>
        <v>980150</v>
      </c>
      <c r="E5" s="207">
        <v>100</v>
      </c>
      <c r="F5" s="188"/>
      <c r="G5" s="207">
        <f>ROUND((C5/B5)*100,1)</f>
        <v>103.2</v>
      </c>
      <c r="H5" s="208">
        <v>86.2</v>
      </c>
      <c r="I5" s="207">
        <v>87.2</v>
      </c>
      <c r="J5" s="189"/>
      <c r="K5" s="256">
        <f>+K6+K7+K8</f>
        <v>145072</v>
      </c>
      <c r="L5" s="256">
        <f>+L6+L7+L8</f>
        <v>1123850</v>
      </c>
      <c r="M5" s="207">
        <f>ROUND(C5/K5*100,1)</f>
        <v>86.2</v>
      </c>
      <c r="N5" s="207">
        <f>ROUND(D5/L5*100,1)</f>
        <v>87.2</v>
      </c>
      <c r="O5" s="251"/>
      <c r="P5" s="252"/>
      <c r="S5" s="295"/>
    </row>
    <row r="6" spans="1:16" ht="21" customHeight="1">
      <c r="A6" s="48" t="s">
        <v>188</v>
      </c>
      <c r="B6" s="255">
        <v>7324</v>
      </c>
      <c r="C6" s="255">
        <v>6470</v>
      </c>
      <c r="D6" s="255">
        <v>41079</v>
      </c>
      <c r="E6" s="240">
        <f>+D6/$D$5*100</f>
        <v>4.191093200020405</v>
      </c>
      <c r="F6" s="190"/>
      <c r="G6" s="240">
        <f aca="true" t="shared" si="0" ref="G6:G22">ROUND((C6/B6)*100,1)</f>
        <v>88.3</v>
      </c>
      <c r="H6" s="210">
        <v>129.5</v>
      </c>
      <c r="I6" s="209">
        <v>130.3</v>
      </c>
      <c r="J6" s="191"/>
      <c r="K6" s="255">
        <v>4997</v>
      </c>
      <c r="L6" s="255">
        <v>31517</v>
      </c>
      <c r="M6" s="240">
        <f aca="true" t="shared" si="1" ref="M6:M22">ROUND(C6/K6*100,1)</f>
        <v>129.5</v>
      </c>
      <c r="N6" s="240">
        <f aca="true" t="shared" si="2" ref="N6:N22">ROUND(D6/L6*100,1)</f>
        <v>130.3</v>
      </c>
      <c r="O6" s="251"/>
      <c r="P6" s="252"/>
    </row>
    <row r="7" spans="1:16" ht="21" customHeight="1">
      <c r="A7" s="48" t="s">
        <v>189</v>
      </c>
      <c r="B7" s="255">
        <v>92425</v>
      </c>
      <c r="C7" s="255">
        <v>98583</v>
      </c>
      <c r="D7" s="255">
        <v>789744</v>
      </c>
      <c r="E7" s="240">
        <f aca="true" t="shared" si="3" ref="E7:E21">+D7/$D$5*100</f>
        <v>80.57378972606234</v>
      </c>
      <c r="F7" s="190"/>
      <c r="G7" s="240">
        <f t="shared" si="0"/>
        <v>106.7</v>
      </c>
      <c r="H7" s="210">
        <v>83.3</v>
      </c>
      <c r="I7" s="209">
        <v>83</v>
      </c>
      <c r="J7" s="191"/>
      <c r="K7" s="255">
        <v>118350</v>
      </c>
      <c r="L7" s="255">
        <v>951065</v>
      </c>
      <c r="M7" s="240">
        <f t="shared" si="1"/>
        <v>83.3</v>
      </c>
      <c r="N7" s="240">
        <f t="shared" si="2"/>
        <v>83</v>
      </c>
      <c r="O7" s="251"/>
      <c r="P7" s="252"/>
    </row>
    <row r="8" spans="1:16" ht="21" customHeight="1">
      <c r="A8" s="48" t="s">
        <v>190</v>
      </c>
      <c r="B8" s="255">
        <v>21510</v>
      </c>
      <c r="C8" s="255">
        <v>20047</v>
      </c>
      <c r="D8" s="255">
        <v>149327</v>
      </c>
      <c r="E8" s="240">
        <f t="shared" si="3"/>
        <v>15.235117073917257</v>
      </c>
      <c r="F8" s="190"/>
      <c r="G8" s="240">
        <f t="shared" si="0"/>
        <v>93.2</v>
      </c>
      <c r="H8" s="210">
        <v>92.3</v>
      </c>
      <c r="I8" s="209">
        <v>105.7</v>
      </c>
      <c r="J8" s="191"/>
      <c r="K8" s="255">
        <v>21725</v>
      </c>
      <c r="L8" s="255">
        <v>141268</v>
      </c>
      <c r="M8" s="240">
        <f t="shared" si="1"/>
        <v>92.3</v>
      </c>
      <c r="N8" s="240">
        <f t="shared" si="2"/>
        <v>105.7</v>
      </c>
      <c r="O8" s="251"/>
      <c r="P8" s="252"/>
    </row>
    <row r="9" spans="1:16" s="46" customFormat="1" ht="21" customHeight="1">
      <c r="A9" s="74" t="s">
        <v>221</v>
      </c>
      <c r="B9" s="255"/>
      <c r="C9" s="255"/>
      <c r="D9" s="255"/>
      <c r="E9" s="240"/>
      <c r="F9" s="190"/>
      <c r="G9" s="240"/>
      <c r="H9" s="210"/>
      <c r="I9" s="209"/>
      <c r="J9" s="189"/>
      <c r="K9" s="255"/>
      <c r="L9" s="255"/>
      <c r="M9" s="240"/>
      <c r="N9" s="240"/>
      <c r="O9" s="251"/>
      <c r="P9" s="252"/>
    </row>
    <row r="10" spans="1:16" ht="21" customHeight="1">
      <c r="A10" s="24" t="s">
        <v>9</v>
      </c>
      <c r="B10" s="255">
        <v>10552</v>
      </c>
      <c r="C10" s="255">
        <v>10224</v>
      </c>
      <c r="D10" s="255">
        <v>77130</v>
      </c>
      <c r="E10" s="240">
        <f t="shared" si="3"/>
        <v>7.869203693312247</v>
      </c>
      <c r="F10" s="190"/>
      <c r="G10" s="240">
        <f t="shared" si="0"/>
        <v>96.9</v>
      </c>
      <c r="H10" s="210">
        <v>52.7</v>
      </c>
      <c r="I10" s="209">
        <v>67.2</v>
      </c>
      <c r="J10" s="191"/>
      <c r="K10" s="255">
        <v>19388</v>
      </c>
      <c r="L10" s="255">
        <v>114799</v>
      </c>
      <c r="M10" s="240">
        <f t="shared" si="1"/>
        <v>52.7</v>
      </c>
      <c r="N10" s="240">
        <f t="shared" si="2"/>
        <v>67.2</v>
      </c>
      <c r="O10" s="251"/>
      <c r="P10" s="252"/>
    </row>
    <row r="11" spans="1:16" ht="21" customHeight="1">
      <c r="A11" s="24" t="s">
        <v>386</v>
      </c>
      <c r="B11" s="255">
        <v>8</v>
      </c>
      <c r="C11" s="267">
        <v>0</v>
      </c>
      <c r="D11" s="255">
        <v>1354</v>
      </c>
      <c r="E11" s="240">
        <f t="shared" si="3"/>
        <v>0.13814212110391266</v>
      </c>
      <c r="F11" s="190"/>
      <c r="G11" s="240">
        <f t="shared" si="0"/>
        <v>0</v>
      </c>
      <c r="H11" s="210">
        <v>0</v>
      </c>
      <c r="I11" s="209">
        <v>629.8</v>
      </c>
      <c r="J11" s="191"/>
      <c r="K11" s="255">
        <v>17</v>
      </c>
      <c r="L11" s="255">
        <v>215</v>
      </c>
      <c r="M11" s="240">
        <f>ROUND(C11/K11*100,1)</f>
        <v>0</v>
      </c>
      <c r="N11" s="240">
        <f>ROUND(D11/L11*100,1)</f>
        <v>629.8</v>
      </c>
      <c r="O11" s="251"/>
      <c r="P11" s="252"/>
    </row>
    <row r="12" spans="1:16" ht="21" customHeight="1">
      <c r="A12" s="24" t="s">
        <v>10</v>
      </c>
      <c r="B12" s="255">
        <v>7324</v>
      </c>
      <c r="C12" s="255">
        <v>6470</v>
      </c>
      <c r="D12" s="255">
        <v>41079</v>
      </c>
      <c r="E12" s="240">
        <f t="shared" si="3"/>
        <v>4.191093200020405</v>
      </c>
      <c r="F12" s="190"/>
      <c r="G12" s="240">
        <f t="shared" si="0"/>
        <v>88.3</v>
      </c>
      <c r="H12" s="210">
        <v>129.5</v>
      </c>
      <c r="I12" s="209">
        <v>130.3</v>
      </c>
      <c r="J12" s="191"/>
      <c r="K12" s="255">
        <v>4997</v>
      </c>
      <c r="L12" s="255">
        <v>31517</v>
      </c>
      <c r="M12" s="240">
        <f t="shared" si="1"/>
        <v>129.5</v>
      </c>
      <c r="N12" s="240">
        <f t="shared" si="2"/>
        <v>130.3</v>
      </c>
      <c r="O12" s="251"/>
      <c r="P12" s="252"/>
    </row>
    <row r="13" spans="1:16" ht="21" customHeight="1">
      <c r="A13" s="24" t="s">
        <v>87</v>
      </c>
      <c r="B13" s="255">
        <v>7058</v>
      </c>
      <c r="C13" s="255">
        <v>4529</v>
      </c>
      <c r="D13" s="255">
        <v>55163</v>
      </c>
      <c r="E13" s="240">
        <f t="shared" si="3"/>
        <v>5.628016119981635</v>
      </c>
      <c r="F13" s="190"/>
      <c r="G13" s="240">
        <f>ROUND((C13/B13)*100,1)</f>
        <v>64.2</v>
      </c>
      <c r="H13" s="210">
        <v>92.5</v>
      </c>
      <c r="I13" s="209">
        <v>133.3</v>
      </c>
      <c r="J13" s="191"/>
      <c r="K13" s="255">
        <v>4894</v>
      </c>
      <c r="L13" s="255">
        <v>41394</v>
      </c>
      <c r="M13" s="240">
        <f t="shared" si="1"/>
        <v>92.5</v>
      </c>
      <c r="N13" s="240">
        <f t="shared" si="2"/>
        <v>133.3</v>
      </c>
      <c r="O13" s="251"/>
      <c r="P13" s="252"/>
    </row>
    <row r="14" spans="1:16" ht="21" customHeight="1">
      <c r="A14" s="24" t="s">
        <v>65</v>
      </c>
      <c r="B14" s="255">
        <v>2720</v>
      </c>
      <c r="C14" s="255">
        <v>2291</v>
      </c>
      <c r="D14" s="257">
        <v>20679</v>
      </c>
      <c r="E14" s="240">
        <f t="shared" si="3"/>
        <v>2.109779115441514</v>
      </c>
      <c r="F14" s="190"/>
      <c r="G14" s="240">
        <f t="shared" si="0"/>
        <v>84.2</v>
      </c>
      <c r="H14" s="210">
        <v>100.2</v>
      </c>
      <c r="I14" s="209">
        <v>67.8</v>
      </c>
      <c r="J14" s="191"/>
      <c r="K14" s="255">
        <v>2286</v>
      </c>
      <c r="L14" s="257">
        <v>30500</v>
      </c>
      <c r="M14" s="240">
        <f t="shared" si="1"/>
        <v>100.2</v>
      </c>
      <c r="N14" s="240">
        <f t="shared" si="2"/>
        <v>67.8</v>
      </c>
      <c r="O14" s="251"/>
      <c r="P14" s="252"/>
    </row>
    <row r="15" spans="1:16" s="197" customFormat="1" ht="21" customHeight="1">
      <c r="A15" s="194" t="s">
        <v>88</v>
      </c>
      <c r="B15" s="257">
        <v>5979</v>
      </c>
      <c r="C15" s="257">
        <v>7896</v>
      </c>
      <c r="D15" s="255">
        <v>98319</v>
      </c>
      <c r="E15" s="240">
        <f t="shared" si="3"/>
        <v>10.031015660868233</v>
      </c>
      <c r="F15" s="195"/>
      <c r="G15" s="240">
        <f t="shared" si="0"/>
        <v>132.1</v>
      </c>
      <c r="H15" s="210">
        <v>84.4</v>
      </c>
      <c r="I15" s="209">
        <v>72.8</v>
      </c>
      <c r="J15" s="196"/>
      <c r="K15" s="257">
        <v>9355</v>
      </c>
      <c r="L15" s="255">
        <v>134987</v>
      </c>
      <c r="M15" s="240">
        <f t="shared" si="1"/>
        <v>84.4</v>
      </c>
      <c r="N15" s="240">
        <f t="shared" si="2"/>
        <v>72.8</v>
      </c>
      <c r="O15" s="251"/>
      <c r="P15" s="252"/>
    </row>
    <row r="16" spans="1:16" ht="21" customHeight="1">
      <c r="A16" s="24" t="s">
        <v>66</v>
      </c>
      <c r="B16" s="255">
        <v>16346</v>
      </c>
      <c r="C16" s="255">
        <v>23926</v>
      </c>
      <c r="D16" s="255">
        <v>191676</v>
      </c>
      <c r="E16" s="240">
        <f t="shared" si="3"/>
        <v>19.555782278222722</v>
      </c>
      <c r="F16" s="190"/>
      <c r="G16" s="240">
        <f t="shared" si="0"/>
        <v>146.4</v>
      </c>
      <c r="H16" s="210">
        <v>60.7</v>
      </c>
      <c r="I16" s="209">
        <v>88.2</v>
      </c>
      <c r="J16" s="191"/>
      <c r="K16" s="255">
        <v>39398</v>
      </c>
      <c r="L16" s="255">
        <v>217409</v>
      </c>
      <c r="M16" s="240">
        <f t="shared" si="1"/>
        <v>60.7</v>
      </c>
      <c r="N16" s="240">
        <f t="shared" si="2"/>
        <v>88.2</v>
      </c>
      <c r="O16" s="251"/>
      <c r="P16" s="252"/>
    </row>
    <row r="17" spans="1:16" ht="21" customHeight="1">
      <c r="A17" s="24" t="s">
        <v>89</v>
      </c>
      <c r="B17" s="255">
        <v>23211</v>
      </c>
      <c r="C17" s="255">
        <v>22201</v>
      </c>
      <c r="D17" s="255">
        <v>246514</v>
      </c>
      <c r="E17" s="240">
        <f t="shared" si="3"/>
        <v>25.15064020813141</v>
      </c>
      <c r="F17" s="190"/>
      <c r="G17" s="240">
        <f t="shared" si="0"/>
        <v>95.6</v>
      </c>
      <c r="H17" s="210">
        <v>74.4</v>
      </c>
      <c r="I17" s="209">
        <v>70.5</v>
      </c>
      <c r="J17" s="191"/>
      <c r="K17" s="255">
        <v>29824</v>
      </c>
      <c r="L17" s="255">
        <v>349750</v>
      </c>
      <c r="M17" s="240">
        <f t="shared" si="1"/>
        <v>74.4</v>
      </c>
      <c r="N17" s="240">
        <f t="shared" si="2"/>
        <v>70.5</v>
      </c>
      <c r="O17" s="251"/>
      <c r="P17" s="252"/>
    </row>
    <row r="18" spans="1:16" ht="21" customHeight="1">
      <c r="A18" s="24" t="s">
        <v>90</v>
      </c>
      <c r="B18" s="255">
        <v>45974</v>
      </c>
      <c r="C18" s="255">
        <v>46002</v>
      </c>
      <c r="D18" s="255">
        <v>233452</v>
      </c>
      <c r="E18" s="240">
        <f t="shared" si="3"/>
        <v>23.817987042799572</v>
      </c>
      <c r="F18" s="190"/>
      <c r="G18" s="240">
        <f t="shared" si="0"/>
        <v>100.1</v>
      </c>
      <c r="H18" s="210">
        <v>143.6</v>
      </c>
      <c r="I18" s="209">
        <v>123</v>
      </c>
      <c r="J18" s="191"/>
      <c r="K18" s="255">
        <v>32038</v>
      </c>
      <c r="L18" s="255">
        <v>189849</v>
      </c>
      <c r="M18" s="240">
        <f t="shared" si="1"/>
        <v>143.6</v>
      </c>
      <c r="N18" s="240">
        <f t="shared" si="2"/>
        <v>123</v>
      </c>
      <c r="O18" s="251"/>
      <c r="P18" s="252"/>
    </row>
    <row r="19" spans="1:16" ht="21" customHeight="1">
      <c r="A19" s="24" t="s">
        <v>11</v>
      </c>
      <c r="B19" s="255">
        <v>499</v>
      </c>
      <c r="C19" s="255">
        <v>120</v>
      </c>
      <c r="D19" s="255">
        <v>2693</v>
      </c>
      <c r="E19" s="240">
        <f t="shared" si="3"/>
        <v>0.27475386420445846</v>
      </c>
      <c r="F19" s="190"/>
      <c r="G19" s="240">
        <f t="shared" si="0"/>
        <v>24</v>
      </c>
      <c r="H19" s="210">
        <v>33.8</v>
      </c>
      <c r="I19" s="209">
        <v>95.5</v>
      </c>
      <c r="J19" s="191"/>
      <c r="K19" s="255">
        <v>355</v>
      </c>
      <c r="L19" s="255">
        <v>2821</v>
      </c>
      <c r="M19" s="240">
        <f t="shared" si="1"/>
        <v>33.8</v>
      </c>
      <c r="N19" s="240">
        <f t="shared" si="2"/>
        <v>95.5</v>
      </c>
      <c r="O19" s="251"/>
      <c r="P19" s="252"/>
    </row>
    <row r="20" spans="1:16" ht="21" customHeight="1">
      <c r="A20" s="24" t="s">
        <v>67</v>
      </c>
      <c r="B20" s="255">
        <v>71</v>
      </c>
      <c r="C20" s="255">
        <v>35</v>
      </c>
      <c r="D20" s="255">
        <v>382</v>
      </c>
      <c r="E20" s="101">
        <v>0</v>
      </c>
      <c r="F20" s="191"/>
      <c r="G20" s="240">
        <f t="shared" si="0"/>
        <v>49.3</v>
      </c>
      <c r="H20" s="210">
        <v>59.3</v>
      </c>
      <c r="I20" s="209">
        <v>39.8</v>
      </c>
      <c r="J20" s="191"/>
      <c r="K20" s="255">
        <v>59</v>
      </c>
      <c r="L20" s="255">
        <v>959</v>
      </c>
      <c r="M20" s="240">
        <f t="shared" si="1"/>
        <v>59.3</v>
      </c>
      <c r="N20" s="240">
        <f t="shared" si="2"/>
        <v>39.8</v>
      </c>
      <c r="O20" s="251"/>
      <c r="P20" s="252"/>
    </row>
    <row r="21" spans="1:16" ht="21" customHeight="1">
      <c r="A21" s="25" t="s">
        <v>68</v>
      </c>
      <c r="B21" s="255">
        <v>382</v>
      </c>
      <c r="C21" s="255">
        <v>135</v>
      </c>
      <c r="D21" s="255">
        <v>1193</v>
      </c>
      <c r="E21" s="240">
        <f t="shared" si="3"/>
        <v>0.12171606386777534</v>
      </c>
      <c r="F21" s="191"/>
      <c r="G21" s="240">
        <f t="shared" si="0"/>
        <v>35.3</v>
      </c>
      <c r="H21" s="210">
        <v>160.7</v>
      </c>
      <c r="I21" s="209">
        <v>363.7</v>
      </c>
      <c r="J21" s="191"/>
      <c r="K21" s="255">
        <v>84</v>
      </c>
      <c r="L21" s="255">
        <v>328</v>
      </c>
      <c r="M21" s="240">
        <f t="shared" si="1"/>
        <v>160.7</v>
      </c>
      <c r="N21" s="240">
        <f t="shared" si="2"/>
        <v>363.7</v>
      </c>
      <c r="O21" s="251"/>
      <c r="P21" s="252"/>
    </row>
    <row r="22" spans="1:16" ht="21" customHeight="1">
      <c r="A22" s="24" t="s">
        <v>8</v>
      </c>
      <c r="B22" s="255">
        <f>+B5-SUM(B10:B21)</f>
        <v>1135</v>
      </c>
      <c r="C22" s="255">
        <f>+C5-SUM(C10:C21)</f>
        <v>1271</v>
      </c>
      <c r="D22" s="255">
        <f>+D5-SUM(D10:D21)</f>
        <v>10516</v>
      </c>
      <c r="E22" s="240">
        <f>100-E10-E11-E12-E13-E14-E15-E16-E17-E18-E19-E21</f>
        <v>1.1118706320461182</v>
      </c>
      <c r="F22" s="191"/>
      <c r="G22" s="240">
        <f t="shared" si="0"/>
        <v>112</v>
      </c>
      <c r="H22" s="210">
        <v>53.5</v>
      </c>
      <c r="I22" s="209">
        <v>112.8</v>
      </c>
      <c r="J22" s="191"/>
      <c r="K22" s="255">
        <f>+K5-SUM(K10:K21)</f>
        <v>2377</v>
      </c>
      <c r="L22" s="255">
        <f>+L5-SUM(L10:L21)</f>
        <v>9322</v>
      </c>
      <c r="M22" s="240">
        <f t="shared" si="1"/>
        <v>53.5</v>
      </c>
      <c r="N22" s="240">
        <f t="shared" si="2"/>
        <v>112.8</v>
      </c>
      <c r="O22" s="251"/>
      <c r="P22" s="252"/>
    </row>
    <row r="23" spans="1:14" ht="21" customHeight="1">
      <c r="A23" s="24"/>
      <c r="B23" s="77"/>
      <c r="C23" s="78"/>
      <c r="D23" s="77"/>
      <c r="E23" s="75"/>
      <c r="F23" s="79"/>
      <c r="G23" s="178"/>
      <c r="H23" s="80"/>
      <c r="I23" s="75"/>
      <c r="K23" s="186"/>
      <c r="L23" s="186"/>
      <c r="M23" s="186"/>
      <c r="N23" s="186"/>
    </row>
    <row r="24" spans="1:15" s="10" customFormat="1" ht="21.75" customHeight="1">
      <c r="A24" s="71"/>
      <c r="B24" s="185"/>
      <c r="C24" s="185"/>
      <c r="D24" s="243"/>
      <c r="E24" s="185"/>
      <c r="F24" s="185"/>
      <c r="G24" s="185"/>
      <c r="H24" s="185"/>
      <c r="I24" s="185"/>
      <c r="J24" s="185"/>
      <c r="K24" s="185"/>
      <c r="L24" s="185"/>
      <c r="M24" s="185"/>
      <c r="N24" s="185"/>
      <c r="O24" s="193"/>
    </row>
    <row r="25" spans="2:7" s="3" customFormat="1" ht="21" customHeight="1">
      <c r="B25" s="241"/>
      <c r="C25" s="241"/>
      <c r="D25" s="241"/>
      <c r="E25" s="242"/>
      <c r="G25" s="177"/>
    </row>
    <row r="26" spans="1:7" ht="19.5" customHeight="1">
      <c r="A26" s="81"/>
      <c r="D26" s="76"/>
      <c r="E26" s="76"/>
      <c r="F26" s="76"/>
      <c r="G26" s="179"/>
    </row>
    <row r="27" ht="12.75">
      <c r="G27" s="179"/>
    </row>
    <row r="28" ht="12.75">
      <c r="G28" s="179"/>
    </row>
  </sheetData>
  <sheetProtection/>
  <mergeCells count="6">
    <mergeCell ref="I3:I4"/>
    <mergeCell ref="A1:I1"/>
    <mergeCell ref="B3:B4"/>
    <mergeCell ref="C3:C4"/>
    <mergeCell ref="D3:E3"/>
    <mergeCell ref="G3:H3"/>
  </mergeCells>
  <printOptions horizontalCentered="1"/>
  <pageMargins left="0.5" right="0.3" top="0.5" bottom="0.5"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8" tint="0.5999900102615356"/>
  </sheetPr>
  <dimension ref="A1:R23"/>
  <sheetViews>
    <sheetView zoomScalePageLayoutView="0" workbookViewId="0" topLeftCell="A1">
      <selection activeCell="A1" sqref="A1:I1"/>
    </sheetView>
  </sheetViews>
  <sheetFormatPr defaultColWidth="9.140625" defaultRowHeight="12.75"/>
  <cols>
    <col min="1" max="1" width="33.421875" style="82" customWidth="1"/>
    <col min="2" max="3" width="9.28125" style="82" customWidth="1"/>
    <col min="4" max="4" width="10.7109375" style="82" customWidth="1"/>
    <col min="5" max="5" width="8.28125" style="82" customWidth="1"/>
    <col min="6" max="6" width="0.85546875" style="82" customWidth="1"/>
    <col min="7" max="7" width="8.28125" style="82" customWidth="1"/>
    <col min="8" max="8" width="8.57421875" style="82" customWidth="1"/>
    <col min="9" max="9" width="8.421875" style="82" customWidth="1"/>
    <col min="10" max="10" width="9.140625" style="82" customWidth="1"/>
    <col min="11" max="12" width="9.57421875" style="82" hidden="1" customWidth="1"/>
    <col min="13" max="14" width="9.7109375" style="82" hidden="1" customWidth="1"/>
    <col min="15" max="15" width="10.28125" style="82" bestFit="1" customWidth="1"/>
    <col min="16" max="17" width="6.421875" style="82" bestFit="1" customWidth="1"/>
    <col min="18" max="18" width="5.7109375" style="82" bestFit="1" customWidth="1"/>
    <col min="19" max="16384" width="9.140625" style="82" customWidth="1"/>
  </cols>
  <sheetData>
    <row r="1" spans="1:9" ht="39.75" customHeight="1">
      <c r="A1" s="427" t="s">
        <v>395</v>
      </c>
      <c r="B1" s="427"/>
      <c r="C1" s="427"/>
      <c r="D1" s="427"/>
      <c r="E1" s="427"/>
      <c r="F1" s="427"/>
      <c r="G1" s="427"/>
      <c r="H1" s="427"/>
      <c r="I1" s="427"/>
    </row>
    <row r="2" spans="1:9" ht="21" customHeight="1" thickBot="1">
      <c r="A2" s="73"/>
      <c r="B2" s="73"/>
      <c r="C2" s="73"/>
      <c r="D2" s="73"/>
      <c r="E2" s="73"/>
      <c r="F2" s="73"/>
      <c r="G2" s="73"/>
      <c r="H2" s="41"/>
      <c r="I2" s="41" t="s">
        <v>187</v>
      </c>
    </row>
    <row r="3" spans="1:9" s="33" customFormat="1" ht="69.75" customHeight="1">
      <c r="A3" s="32"/>
      <c r="B3" s="419" t="s">
        <v>322</v>
      </c>
      <c r="C3" s="419" t="s">
        <v>318</v>
      </c>
      <c r="D3" s="419" t="s">
        <v>323</v>
      </c>
      <c r="E3" s="421"/>
      <c r="F3" s="28"/>
      <c r="G3" s="422" t="s">
        <v>324</v>
      </c>
      <c r="H3" s="422"/>
      <c r="I3" s="417" t="s">
        <v>321</v>
      </c>
    </row>
    <row r="4" spans="1:12" s="33" customFormat="1" ht="69.75" customHeight="1">
      <c r="A4" s="32"/>
      <c r="B4" s="420"/>
      <c r="C4" s="420"/>
      <c r="D4" s="30" t="s">
        <v>64</v>
      </c>
      <c r="E4" s="30" t="s">
        <v>63</v>
      </c>
      <c r="F4" s="29"/>
      <c r="G4" s="30" t="s">
        <v>71</v>
      </c>
      <c r="H4" s="30" t="s">
        <v>72</v>
      </c>
      <c r="I4" s="418"/>
      <c r="L4" s="192"/>
    </row>
    <row r="5" spans="1:18" s="83" customFormat="1" ht="30" customHeight="1">
      <c r="A5" s="74" t="s">
        <v>2</v>
      </c>
      <c r="B5" s="256">
        <f>+B7+B8</f>
        <v>37096</v>
      </c>
      <c r="C5" s="256">
        <f>+C7+C8</f>
        <v>31070</v>
      </c>
      <c r="D5" s="256">
        <f>+D7+D8</f>
        <v>281055</v>
      </c>
      <c r="E5" s="214">
        <v>100</v>
      </c>
      <c r="F5" s="188"/>
      <c r="G5" s="207">
        <f>ROUND((C5/B5)*100,1)</f>
        <v>83.8</v>
      </c>
      <c r="H5" s="208">
        <v>71.1</v>
      </c>
      <c r="I5" s="207">
        <v>88.8</v>
      </c>
      <c r="K5" s="256">
        <f>+K7+K8</f>
        <v>43676</v>
      </c>
      <c r="L5" s="256">
        <f>+L7+L8</f>
        <v>316489</v>
      </c>
      <c r="M5" s="207">
        <f>ROUND(C5/K5*100,1)</f>
        <v>71.1</v>
      </c>
      <c r="N5" s="207">
        <f>ROUND(D5/L5*100,1)</f>
        <v>88.8</v>
      </c>
      <c r="O5" s="246"/>
      <c r="P5" s="253"/>
      <c r="Q5" s="253"/>
      <c r="R5" s="253"/>
    </row>
    <row r="6" spans="1:16" ht="19.5" customHeight="1">
      <c r="A6" s="48" t="s">
        <v>188</v>
      </c>
      <c r="B6" s="255">
        <v>0</v>
      </c>
      <c r="C6" s="255">
        <v>0</v>
      </c>
      <c r="D6" s="255">
        <v>0</v>
      </c>
      <c r="E6" s="206">
        <v>0</v>
      </c>
      <c r="F6" s="190"/>
      <c r="G6" s="210">
        <v>0</v>
      </c>
      <c r="H6" s="210">
        <v>0</v>
      </c>
      <c r="I6" s="210">
        <v>0</v>
      </c>
      <c r="K6" s="255">
        <v>0</v>
      </c>
      <c r="L6" s="255">
        <v>0</v>
      </c>
      <c r="M6" s="255">
        <v>0</v>
      </c>
      <c r="N6" s="255">
        <v>0</v>
      </c>
      <c r="O6" s="247"/>
      <c r="P6" s="253"/>
    </row>
    <row r="7" spans="1:16" ht="19.5" customHeight="1">
      <c r="A7" s="48" t="s">
        <v>189</v>
      </c>
      <c r="B7" s="255">
        <v>27027</v>
      </c>
      <c r="C7" s="255">
        <v>22360</v>
      </c>
      <c r="D7" s="255">
        <v>219615</v>
      </c>
      <c r="E7" s="288">
        <f>+D7/$D$5*100</f>
        <v>78.13951006030848</v>
      </c>
      <c r="F7" s="190"/>
      <c r="G7" s="240">
        <f>ROUND((C7/B7)*100,1)</f>
        <v>82.7</v>
      </c>
      <c r="H7" s="210">
        <v>61.9</v>
      </c>
      <c r="I7" s="209">
        <v>90.3</v>
      </c>
      <c r="K7" s="255">
        <v>36140</v>
      </c>
      <c r="L7" s="255">
        <v>243090</v>
      </c>
      <c r="M7" s="240">
        <f aca="true" t="shared" si="0" ref="M7:M19">ROUND(C7/K7*100,1)</f>
        <v>61.9</v>
      </c>
      <c r="N7" s="240">
        <f aca="true" t="shared" si="1" ref="N7:N19">ROUND(D7/L7*100,1)</f>
        <v>90.3</v>
      </c>
      <c r="O7" s="247"/>
      <c r="P7" s="253"/>
    </row>
    <row r="8" spans="1:16" ht="19.5" customHeight="1">
      <c r="A8" s="48" t="s">
        <v>190</v>
      </c>
      <c r="B8" s="255">
        <v>10069</v>
      </c>
      <c r="C8" s="255">
        <v>8710</v>
      </c>
      <c r="D8" s="255">
        <v>61440</v>
      </c>
      <c r="E8" s="288">
        <f>+D8/$D$5*100</f>
        <v>21.86048993969152</v>
      </c>
      <c r="F8" s="190"/>
      <c r="G8" s="240">
        <f aca="true" t="shared" si="2" ref="G8:G19">ROUND((C8/B8)*100,1)</f>
        <v>86.5</v>
      </c>
      <c r="H8" s="210">
        <v>115.6</v>
      </c>
      <c r="I8" s="209">
        <v>83.7</v>
      </c>
      <c r="K8" s="255">
        <v>7536</v>
      </c>
      <c r="L8" s="255">
        <v>73399</v>
      </c>
      <c r="M8" s="240">
        <f t="shared" si="0"/>
        <v>115.6</v>
      </c>
      <c r="N8" s="240">
        <f t="shared" si="1"/>
        <v>83.7</v>
      </c>
      <c r="O8" s="247"/>
      <c r="P8" s="253"/>
    </row>
    <row r="9" spans="1:16" s="83" customFormat="1" ht="24.75" customHeight="1">
      <c r="A9" s="74" t="s">
        <v>221</v>
      </c>
      <c r="B9" s="255"/>
      <c r="C9" s="255"/>
      <c r="D9" s="255"/>
      <c r="E9" s="288"/>
      <c r="F9" s="190"/>
      <c r="G9" s="240"/>
      <c r="H9" s="210"/>
      <c r="I9" s="209"/>
      <c r="K9" s="255"/>
      <c r="L9" s="255"/>
      <c r="M9" s="240"/>
      <c r="N9" s="240"/>
      <c r="O9" s="246"/>
      <c r="P9" s="253"/>
    </row>
    <row r="10" spans="1:16" ht="19.5" customHeight="1">
      <c r="A10" s="24" t="s">
        <v>9</v>
      </c>
      <c r="B10" s="255">
        <v>8111</v>
      </c>
      <c r="C10" s="255">
        <v>7985</v>
      </c>
      <c r="D10" s="255">
        <v>59551</v>
      </c>
      <c r="E10" s="288">
        <f>ROUND(D10/$D$5*100,1)</f>
        <v>21.2</v>
      </c>
      <c r="F10" s="190"/>
      <c r="G10" s="240">
        <f t="shared" si="2"/>
        <v>98.4</v>
      </c>
      <c r="H10" s="210">
        <v>57.1</v>
      </c>
      <c r="I10" s="209">
        <v>82.3</v>
      </c>
      <c r="K10" s="255">
        <v>13977</v>
      </c>
      <c r="L10" s="255">
        <v>72359</v>
      </c>
      <c r="M10" s="240">
        <f t="shared" si="0"/>
        <v>57.1</v>
      </c>
      <c r="N10" s="240">
        <f t="shared" si="1"/>
        <v>82.3</v>
      </c>
      <c r="O10" s="247"/>
      <c r="P10" s="253"/>
    </row>
    <row r="11" spans="1:16" ht="19.5" customHeight="1">
      <c r="A11" s="24" t="s">
        <v>91</v>
      </c>
      <c r="B11" s="255">
        <v>5782</v>
      </c>
      <c r="C11" s="255">
        <v>4800</v>
      </c>
      <c r="D11" s="255">
        <v>29672</v>
      </c>
      <c r="E11" s="288">
        <f aca="true" t="shared" si="3" ref="E11:E18">ROUND(D11/$D$5*100,1)</f>
        <v>10.6</v>
      </c>
      <c r="F11" s="190"/>
      <c r="G11" s="240">
        <f t="shared" si="2"/>
        <v>83</v>
      </c>
      <c r="H11" s="210">
        <v>106.9</v>
      </c>
      <c r="I11" s="209">
        <v>58</v>
      </c>
      <c r="K11" s="255">
        <v>4490</v>
      </c>
      <c r="L11" s="255">
        <v>51194</v>
      </c>
      <c r="M11" s="240">
        <f t="shared" si="0"/>
        <v>106.9</v>
      </c>
      <c r="N11" s="240">
        <f t="shared" si="1"/>
        <v>58</v>
      </c>
      <c r="O11" s="247"/>
      <c r="P11" s="253"/>
    </row>
    <row r="12" spans="1:16" ht="19.5" customHeight="1">
      <c r="A12" s="24" t="s">
        <v>92</v>
      </c>
      <c r="B12" s="255">
        <v>1384</v>
      </c>
      <c r="C12" s="255">
        <v>1435</v>
      </c>
      <c r="D12" s="255">
        <v>13766</v>
      </c>
      <c r="E12" s="288">
        <f t="shared" si="3"/>
        <v>4.9</v>
      </c>
      <c r="F12" s="190"/>
      <c r="G12" s="240">
        <f t="shared" si="2"/>
        <v>103.7</v>
      </c>
      <c r="H12" s="210">
        <v>57.6</v>
      </c>
      <c r="I12" s="209">
        <v>129.3</v>
      </c>
      <c r="K12" s="255">
        <v>2492</v>
      </c>
      <c r="L12" s="255">
        <v>10643</v>
      </c>
      <c r="M12" s="240">
        <f t="shared" si="0"/>
        <v>57.6</v>
      </c>
      <c r="N12" s="240">
        <f t="shared" si="1"/>
        <v>129.3</v>
      </c>
      <c r="O12" s="247"/>
      <c r="P12" s="253"/>
    </row>
    <row r="13" spans="1:16" ht="19.5" customHeight="1">
      <c r="A13" s="25" t="s">
        <v>192</v>
      </c>
      <c r="B13" s="255">
        <v>3718</v>
      </c>
      <c r="C13" s="255">
        <v>1297</v>
      </c>
      <c r="D13" s="257">
        <v>22668</v>
      </c>
      <c r="E13" s="288">
        <f t="shared" si="3"/>
        <v>8.1</v>
      </c>
      <c r="F13" s="190"/>
      <c r="G13" s="240">
        <f t="shared" si="2"/>
        <v>34.9</v>
      </c>
      <c r="H13" s="210">
        <v>256.8</v>
      </c>
      <c r="I13" s="209">
        <v>276.5</v>
      </c>
      <c r="K13" s="255">
        <v>505</v>
      </c>
      <c r="L13" s="257">
        <v>8197</v>
      </c>
      <c r="M13" s="240">
        <f t="shared" si="0"/>
        <v>256.8</v>
      </c>
      <c r="N13" s="210">
        <f t="shared" si="1"/>
        <v>276.5</v>
      </c>
      <c r="O13" s="247"/>
      <c r="P13" s="253"/>
    </row>
    <row r="14" spans="1:16" s="249" customFormat="1" ht="19.5" customHeight="1">
      <c r="A14" s="25" t="s">
        <v>69</v>
      </c>
      <c r="B14" s="257">
        <v>2039</v>
      </c>
      <c r="C14" s="255">
        <v>1890</v>
      </c>
      <c r="D14" s="255">
        <v>18973</v>
      </c>
      <c r="E14" s="288">
        <f t="shared" si="3"/>
        <v>6.8</v>
      </c>
      <c r="F14" s="195"/>
      <c r="G14" s="240">
        <f t="shared" si="2"/>
        <v>92.7</v>
      </c>
      <c r="H14" s="261">
        <v>30.9</v>
      </c>
      <c r="I14" s="240">
        <v>49</v>
      </c>
      <c r="K14" s="255">
        <v>6126</v>
      </c>
      <c r="L14" s="255">
        <v>38687</v>
      </c>
      <c r="M14" s="240">
        <f t="shared" si="0"/>
        <v>30.9</v>
      </c>
      <c r="N14" s="240">
        <f t="shared" si="1"/>
        <v>49</v>
      </c>
      <c r="O14" s="250"/>
      <c r="P14" s="253"/>
    </row>
    <row r="15" spans="1:16" ht="19.5" customHeight="1">
      <c r="A15" s="25" t="s">
        <v>70</v>
      </c>
      <c r="B15" s="255">
        <v>6005</v>
      </c>
      <c r="C15" s="257">
        <v>4679</v>
      </c>
      <c r="D15" s="255">
        <v>49121</v>
      </c>
      <c r="E15" s="288">
        <f t="shared" si="3"/>
        <v>17.5</v>
      </c>
      <c r="F15" s="190"/>
      <c r="G15" s="240">
        <f t="shared" si="2"/>
        <v>77.9</v>
      </c>
      <c r="H15" s="210">
        <v>119.2</v>
      </c>
      <c r="I15" s="209">
        <v>138.4</v>
      </c>
      <c r="K15" s="257">
        <v>3924</v>
      </c>
      <c r="L15" s="255">
        <v>35484</v>
      </c>
      <c r="M15" s="240">
        <f t="shared" si="0"/>
        <v>119.2</v>
      </c>
      <c r="N15" s="240">
        <f t="shared" si="1"/>
        <v>138.4</v>
      </c>
      <c r="O15" s="247"/>
      <c r="P15" s="253"/>
    </row>
    <row r="16" spans="1:16" ht="19.5" customHeight="1">
      <c r="A16" s="24" t="s">
        <v>93</v>
      </c>
      <c r="B16" s="255">
        <v>3942</v>
      </c>
      <c r="C16" s="255">
        <v>3992</v>
      </c>
      <c r="D16" s="255">
        <v>42532</v>
      </c>
      <c r="E16" s="288">
        <f t="shared" si="3"/>
        <v>15.1</v>
      </c>
      <c r="F16" s="190"/>
      <c r="G16" s="240">
        <f t="shared" si="2"/>
        <v>101.3</v>
      </c>
      <c r="H16" s="210">
        <v>56.1</v>
      </c>
      <c r="I16" s="209">
        <v>71.3</v>
      </c>
      <c r="K16" s="255">
        <v>7122</v>
      </c>
      <c r="L16" s="255">
        <v>59632</v>
      </c>
      <c r="M16" s="240">
        <f t="shared" si="0"/>
        <v>56.1</v>
      </c>
      <c r="N16" s="240">
        <f t="shared" si="1"/>
        <v>71.3</v>
      </c>
      <c r="O16" s="247"/>
      <c r="P16" s="253"/>
    </row>
    <row r="17" spans="1:16" ht="19.5" customHeight="1">
      <c r="A17" s="24" t="s">
        <v>104</v>
      </c>
      <c r="B17" s="255">
        <v>88</v>
      </c>
      <c r="C17" s="101">
        <v>0</v>
      </c>
      <c r="D17" s="255">
        <v>581</v>
      </c>
      <c r="E17" s="288">
        <f t="shared" si="3"/>
        <v>0.2</v>
      </c>
      <c r="F17" s="190"/>
      <c r="G17" s="240">
        <f t="shared" si="2"/>
        <v>0</v>
      </c>
      <c r="H17" s="209">
        <v>0</v>
      </c>
      <c r="I17" s="209">
        <v>270.2</v>
      </c>
      <c r="K17" s="255">
        <v>134</v>
      </c>
      <c r="L17" s="255">
        <v>215</v>
      </c>
      <c r="M17" s="240">
        <f>ROUND(C17/K17*100,1)</f>
        <v>0</v>
      </c>
      <c r="N17" s="240">
        <f>ROUND(D17/L17*100,1)</f>
        <v>270.2</v>
      </c>
      <c r="O17" s="247"/>
      <c r="P17" s="253"/>
    </row>
    <row r="18" spans="1:16" ht="19.5" customHeight="1">
      <c r="A18" s="26" t="s">
        <v>94</v>
      </c>
      <c r="B18" s="255">
        <v>4285</v>
      </c>
      <c r="C18" s="255">
        <v>3058</v>
      </c>
      <c r="D18" s="255">
        <v>33480</v>
      </c>
      <c r="E18" s="288">
        <f t="shared" si="3"/>
        <v>11.9</v>
      </c>
      <c r="F18" s="190"/>
      <c r="G18" s="240">
        <f t="shared" si="2"/>
        <v>71.4</v>
      </c>
      <c r="H18" s="210">
        <v>98.1</v>
      </c>
      <c r="I18" s="209">
        <v>141.1</v>
      </c>
      <c r="K18" s="255">
        <v>3117</v>
      </c>
      <c r="L18" s="255">
        <v>23726</v>
      </c>
      <c r="M18" s="240">
        <f t="shared" si="0"/>
        <v>98.1</v>
      </c>
      <c r="N18" s="240">
        <f t="shared" si="1"/>
        <v>141.1</v>
      </c>
      <c r="O18" s="247"/>
      <c r="P18" s="253"/>
    </row>
    <row r="19" spans="1:16" ht="19.5" customHeight="1">
      <c r="A19" s="26" t="s">
        <v>8</v>
      </c>
      <c r="B19" s="255">
        <f>+B5-SUM(B10:B18)</f>
        <v>1742</v>
      </c>
      <c r="C19" s="255">
        <f>+C5-SUM(C10:C18)</f>
        <v>1934</v>
      </c>
      <c r="D19" s="255">
        <f>+D5-SUM(D10:D18)</f>
        <v>10711</v>
      </c>
      <c r="E19" s="288">
        <f>100-E18-E17-E16-E15-E14-E13-E12-E11-E10</f>
        <v>3.6999999999999993</v>
      </c>
      <c r="F19" s="191"/>
      <c r="G19" s="240">
        <f t="shared" si="2"/>
        <v>111</v>
      </c>
      <c r="H19" s="210">
        <v>108.1</v>
      </c>
      <c r="I19" s="209">
        <v>65.5</v>
      </c>
      <c r="K19" s="255">
        <f>+K5-SUM(K10:K18)</f>
        <v>1789</v>
      </c>
      <c r="L19" s="255">
        <f>+L5-SUM(L10:L18)</f>
        <v>16352</v>
      </c>
      <c r="M19" s="240">
        <f t="shared" si="0"/>
        <v>108.1</v>
      </c>
      <c r="N19" s="240">
        <f t="shared" si="1"/>
        <v>65.5</v>
      </c>
      <c r="O19" s="247"/>
      <c r="P19" s="253"/>
    </row>
    <row r="20" spans="1:15" ht="19.5" customHeight="1">
      <c r="A20" s="24"/>
      <c r="B20" s="84"/>
      <c r="C20" s="84"/>
      <c r="D20" s="77"/>
      <c r="E20" s="61"/>
      <c r="F20" s="85"/>
      <c r="G20" s="80"/>
      <c r="H20" s="75"/>
      <c r="I20" s="248"/>
      <c r="L20" s="244"/>
      <c r="M20" s="244"/>
      <c r="N20" s="244"/>
      <c r="O20" s="244"/>
    </row>
    <row r="21" spans="1:15" ht="19.5" customHeight="1">
      <c r="A21" s="85"/>
      <c r="B21" s="245"/>
      <c r="C21" s="245"/>
      <c r="D21" s="245"/>
      <c r="E21" s="245"/>
      <c r="F21" s="85"/>
      <c r="G21" s="85"/>
      <c r="H21" s="85"/>
      <c r="I21" s="85"/>
      <c r="L21" s="247"/>
      <c r="M21" s="247"/>
      <c r="N21" s="247"/>
      <c r="O21" s="247"/>
    </row>
    <row r="22" spans="2:15" s="3" customFormat="1" ht="21" customHeight="1">
      <c r="B22" s="198"/>
      <c r="C22" s="198"/>
      <c r="D22" s="198"/>
      <c r="E22" s="198"/>
      <c r="L22" s="243"/>
      <c r="M22" s="243"/>
      <c r="N22" s="243"/>
      <c r="O22" s="243"/>
    </row>
    <row r="23" spans="2:4" ht="15">
      <c r="B23" s="199"/>
      <c r="C23" s="199"/>
      <c r="D23" s="199"/>
    </row>
  </sheetData>
  <sheetProtection/>
  <mergeCells count="6">
    <mergeCell ref="G3:H3"/>
    <mergeCell ref="I3:I4"/>
    <mergeCell ref="A1:I1"/>
    <mergeCell ref="B3:B4"/>
    <mergeCell ref="C3:C4"/>
    <mergeCell ref="D3:E3"/>
  </mergeCells>
  <printOptions horizontalCentered="1"/>
  <pageMargins left="0.5" right="0.3" top="0.5" bottom="0.5"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29"/>
  <sheetViews>
    <sheetView tabSelected="1" zoomScalePageLayoutView="0" workbookViewId="0" topLeftCell="A1">
      <selection activeCell="P10" sqref="P10"/>
    </sheetView>
  </sheetViews>
  <sheetFormatPr defaultColWidth="9.140625" defaultRowHeight="12.75"/>
  <cols>
    <col min="1" max="1" width="34.28125" style="12" customWidth="1"/>
    <col min="2" max="4" width="10.7109375" style="17" customWidth="1"/>
    <col min="5" max="5" width="10.7109375" style="12" customWidth="1"/>
    <col min="6" max="6" width="14.421875" style="12" customWidth="1"/>
    <col min="7" max="7" width="4.8515625" style="12" customWidth="1"/>
    <col min="8" max="16384" width="9.140625" style="12" customWidth="1"/>
  </cols>
  <sheetData>
    <row r="1" spans="1:6" ht="46.5" customHeight="1">
      <c r="A1" s="429" t="s">
        <v>325</v>
      </c>
      <c r="B1" s="430"/>
      <c r="C1" s="430"/>
      <c r="D1" s="430"/>
      <c r="E1" s="430"/>
      <c r="F1" s="430"/>
    </row>
    <row r="2" spans="1:6" ht="21" customHeight="1" thickBot="1">
      <c r="A2" s="13"/>
      <c r="B2" s="258"/>
      <c r="C2" s="258"/>
      <c r="D2" s="258"/>
      <c r="E2" s="259"/>
      <c r="F2" s="6" t="s">
        <v>22</v>
      </c>
    </row>
    <row r="3" spans="1:6" s="157" customFormat="1" ht="19.5" customHeight="1">
      <c r="A3" s="431"/>
      <c r="B3" s="428" t="s">
        <v>326</v>
      </c>
      <c r="C3" s="428"/>
      <c r="D3" s="428"/>
      <c r="E3" s="428"/>
      <c r="F3" s="156" t="s">
        <v>222</v>
      </c>
    </row>
    <row r="4" spans="1:6" s="157" customFormat="1" ht="21" customHeight="1">
      <c r="A4" s="431"/>
      <c r="B4" s="158" t="s">
        <v>223</v>
      </c>
      <c r="C4" s="158" t="s">
        <v>267</v>
      </c>
      <c r="D4" s="158" t="s">
        <v>224</v>
      </c>
      <c r="E4" s="162" t="s">
        <v>236</v>
      </c>
      <c r="F4" s="159" t="s">
        <v>268</v>
      </c>
    </row>
    <row r="5" spans="1:6" s="157" customFormat="1" ht="19.5" customHeight="1">
      <c r="A5" s="431"/>
      <c r="B5" s="160" t="s">
        <v>273</v>
      </c>
      <c r="C5" s="158" t="s">
        <v>148</v>
      </c>
      <c r="D5" s="158" t="s">
        <v>148</v>
      </c>
      <c r="E5" s="157" t="s">
        <v>148</v>
      </c>
      <c r="F5" s="159" t="s">
        <v>307</v>
      </c>
    </row>
    <row r="6" spans="1:6" s="157" customFormat="1" ht="19.5" customHeight="1">
      <c r="A6" s="431"/>
      <c r="B6" s="161"/>
      <c r="C6" s="162">
        <v>2022</v>
      </c>
      <c r="D6" s="162">
        <v>2022</v>
      </c>
      <c r="E6" s="158">
        <v>2023</v>
      </c>
      <c r="F6" s="159" t="s">
        <v>143</v>
      </c>
    </row>
    <row r="7" spans="1:6" s="157" customFormat="1" ht="19.5" customHeight="1">
      <c r="A7" s="431"/>
      <c r="B7" s="163"/>
      <c r="C7" s="163"/>
      <c r="D7" s="164"/>
      <c r="E7" s="260"/>
      <c r="F7" s="165" t="s">
        <v>142</v>
      </c>
    </row>
    <row r="8" spans="1:6" s="15" customFormat="1" ht="30" customHeight="1">
      <c r="A8" s="14" t="s">
        <v>225</v>
      </c>
      <c r="B8" s="298">
        <v>111.69</v>
      </c>
      <c r="C8" s="298">
        <v>101.82</v>
      </c>
      <c r="D8" s="298">
        <v>101.24</v>
      </c>
      <c r="E8" s="298">
        <v>100.48</v>
      </c>
      <c r="F8" s="299">
        <v>102.04</v>
      </c>
    </row>
    <row r="9" spans="1:6" s="15" customFormat="1" ht="21" customHeight="1">
      <c r="A9" s="16" t="s">
        <v>44</v>
      </c>
      <c r="B9" s="300"/>
      <c r="C9" s="300"/>
      <c r="D9" s="300"/>
      <c r="E9" s="300"/>
      <c r="F9" s="301"/>
    </row>
    <row r="10" spans="1:6" s="15" customFormat="1" ht="21" customHeight="1">
      <c r="A10" s="16" t="s">
        <v>45</v>
      </c>
      <c r="B10" s="300">
        <v>120.08</v>
      </c>
      <c r="C10" s="300">
        <v>102.33</v>
      </c>
      <c r="D10" s="300">
        <v>100.58</v>
      </c>
      <c r="E10" s="300">
        <v>100.22</v>
      </c>
      <c r="F10" s="300">
        <v>103.55</v>
      </c>
    </row>
    <row r="11" spans="1:6" s="15" customFormat="1" ht="21" customHeight="1">
      <c r="A11" s="16" t="s">
        <v>46</v>
      </c>
      <c r="B11" s="300">
        <v>124.67</v>
      </c>
      <c r="C11" s="300">
        <v>110.13</v>
      </c>
      <c r="D11" s="300">
        <v>106.03</v>
      </c>
      <c r="E11" s="300">
        <v>100.56</v>
      </c>
      <c r="F11" s="301">
        <v>107.48</v>
      </c>
    </row>
    <row r="12" spans="1:6" ht="21" customHeight="1">
      <c r="A12" s="16" t="s">
        <v>47</v>
      </c>
      <c r="B12" s="300">
        <v>112.79</v>
      </c>
      <c r="C12" s="300">
        <v>100.9</v>
      </c>
      <c r="D12" s="300">
        <v>98.8</v>
      </c>
      <c r="E12" s="300">
        <v>100.08</v>
      </c>
      <c r="F12" s="301">
        <v>103.34</v>
      </c>
    </row>
    <row r="13" spans="1:6" ht="21" customHeight="1">
      <c r="A13" s="16" t="s">
        <v>48</v>
      </c>
      <c r="B13" s="300">
        <v>133.98</v>
      </c>
      <c r="C13" s="300">
        <v>103.03</v>
      </c>
      <c r="D13" s="300">
        <v>102.58</v>
      </c>
      <c r="E13" s="300">
        <v>100.41</v>
      </c>
      <c r="F13" s="301">
        <v>102.9</v>
      </c>
    </row>
    <row r="14" spans="1:6" ht="21" customHeight="1">
      <c r="A14" s="16" t="s">
        <v>49</v>
      </c>
      <c r="B14" s="300">
        <v>109.2</v>
      </c>
      <c r="C14" s="300">
        <v>102.24</v>
      </c>
      <c r="D14" s="300">
        <v>100.68</v>
      </c>
      <c r="E14" s="300">
        <v>100</v>
      </c>
      <c r="F14" s="301">
        <v>103.11</v>
      </c>
    </row>
    <row r="15" spans="1:6" ht="21" customHeight="1">
      <c r="A15" s="16" t="s">
        <v>95</v>
      </c>
      <c r="B15" s="300">
        <v>108.63</v>
      </c>
      <c r="C15" s="300">
        <v>102.22</v>
      </c>
      <c r="D15" s="300">
        <v>100.75</v>
      </c>
      <c r="E15" s="300">
        <v>100.29</v>
      </c>
      <c r="F15" s="301">
        <v>102.33</v>
      </c>
    </row>
    <row r="16" spans="1:6" s="15" customFormat="1" ht="21" customHeight="1">
      <c r="A16" s="16" t="s">
        <v>50</v>
      </c>
      <c r="B16" s="300">
        <v>109.25</v>
      </c>
      <c r="C16" s="300">
        <v>102.25</v>
      </c>
      <c r="D16" s="300">
        <v>102.4</v>
      </c>
      <c r="E16" s="300">
        <v>100.6</v>
      </c>
      <c r="F16" s="301">
        <v>101.94</v>
      </c>
    </row>
    <row r="17" spans="1:6" ht="21" customHeight="1">
      <c r="A17" s="16" t="s">
        <v>51</v>
      </c>
      <c r="B17" s="300">
        <v>104.03</v>
      </c>
      <c r="C17" s="300">
        <v>101.11</v>
      </c>
      <c r="D17" s="300">
        <v>100.44</v>
      </c>
      <c r="E17" s="300">
        <v>100</v>
      </c>
      <c r="F17" s="301">
        <v>101.36</v>
      </c>
    </row>
    <row r="18" spans="1:6" ht="21" customHeight="1">
      <c r="A18" s="16" t="s">
        <v>52</v>
      </c>
      <c r="B18" s="300">
        <v>103.42</v>
      </c>
      <c r="C18" s="300">
        <v>100</v>
      </c>
      <c r="D18" s="300">
        <v>100</v>
      </c>
      <c r="E18" s="300">
        <v>100</v>
      </c>
      <c r="F18" s="301">
        <v>100</v>
      </c>
    </row>
    <row r="19" spans="1:6" ht="21" customHeight="1">
      <c r="A19" s="16" t="s">
        <v>45</v>
      </c>
      <c r="B19" s="300"/>
      <c r="C19" s="300"/>
      <c r="D19" s="300"/>
      <c r="E19" s="300"/>
      <c r="F19" s="301"/>
    </row>
    <row r="20" spans="1:6" ht="21" customHeight="1">
      <c r="A20" s="16" t="s">
        <v>226</v>
      </c>
      <c r="B20" s="300">
        <v>101.75</v>
      </c>
      <c r="C20" s="300">
        <v>100</v>
      </c>
      <c r="D20" s="300">
        <v>100</v>
      </c>
      <c r="E20" s="300">
        <v>100</v>
      </c>
      <c r="F20" s="301">
        <v>100</v>
      </c>
    </row>
    <row r="21" spans="1:6" ht="21" customHeight="1">
      <c r="A21" s="16" t="s">
        <v>53</v>
      </c>
      <c r="B21" s="300">
        <v>111.63</v>
      </c>
      <c r="C21" s="300">
        <v>101.08</v>
      </c>
      <c r="D21" s="300">
        <v>104.68</v>
      </c>
      <c r="E21" s="300">
        <v>103.44</v>
      </c>
      <c r="F21" s="301">
        <v>96.17</v>
      </c>
    </row>
    <row r="22" spans="1:6" ht="21" customHeight="1">
      <c r="A22" s="16" t="s">
        <v>54</v>
      </c>
      <c r="B22" s="300">
        <v>100.29</v>
      </c>
      <c r="C22" s="300">
        <v>101.63</v>
      </c>
      <c r="D22" s="300">
        <v>100.53</v>
      </c>
      <c r="E22" s="300">
        <v>100</v>
      </c>
      <c r="F22" s="301">
        <v>101.76</v>
      </c>
    </row>
    <row r="23" spans="1:6" ht="21" customHeight="1">
      <c r="A23" s="16" t="s">
        <v>55</v>
      </c>
      <c r="B23" s="300">
        <v>110.64</v>
      </c>
      <c r="C23" s="300">
        <v>100.06</v>
      </c>
      <c r="D23" s="300">
        <v>100.06</v>
      </c>
      <c r="E23" s="300">
        <v>100</v>
      </c>
      <c r="F23" s="301">
        <v>103.45</v>
      </c>
    </row>
    <row r="24" spans="1:6" ht="21" customHeight="1">
      <c r="A24" s="16" t="s">
        <v>45</v>
      </c>
      <c r="B24" s="300"/>
      <c r="C24" s="300"/>
      <c r="D24" s="300"/>
      <c r="E24" s="300"/>
      <c r="F24" s="301"/>
    </row>
    <row r="25" spans="1:6" ht="21" customHeight="1">
      <c r="A25" s="16" t="s">
        <v>227</v>
      </c>
      <c r="B25" s="300">
        <v>111.11</v>
      </c>
      <c r="C25" s="300">
        <v>100</v>
      </c>
      <c r="D25" s="300">
        <v>100</v>
      </c>
      <c r="E25" s="300">
        <v>100</v>
      </c>
      <c r="F25" s="301">
        <v>103.72</v>
      </c>
    </row>
    <row r="26" spans="1:6" ht="21" customHeight="1">
      <c r="A26" s="16" t="s">
        <v>56</v>
      </c>
      <c r="B26" s="300">
        <v>101.97</v>
      </c>
      <c r="C26" s="300">
        <v>101.3</v>
      </c>
      <c r="D26" s="300">
        <v>99.86</v>
      </c>
      <c r="E26" s="300">
        <v>100</v>
      </c>
      <c r="F26" s="301">
        <v>101.91</v>
      </c>
    </row>
    <row r="27" spans="1:6" ht="21" customHeight="1">
      <c r="A27" s="16" t="s">
        <v>57</v>
      </c>
      <c r="B27" s="300">
        <v>107.85</v>
      </c>
      <c r="C27" s="300">
        <v>104</v>
      </c>
      <c r="D27" s="300">
        <v>103.68</v>
      </c>
      <c r="E27" s="300">
        <v>100.21</v>
      </c>
      <c r="F27" s="301">
        <v>101.67</v>
      </c>
    </row>
    <row r="28" spans="1:6" s="15" customFormat="1" ht="21" customHeight="1">
      <c r="A28" s="14" t="s">
        <v>58</v>
      </c>
      <c r="B28" s="302">
        <v>140.88</v>
      </c>
      <c r="C28" s="302">
        <v>103.41</v>
      </c>
      <c r="D28" s="302">
        <v>102.86</v>
      </c>
      <c r="E28" s="302">
        <v>100.38</v>
      </c>
      <c r="F28" s="303">
        <v>99.76</v>
      </c>
    </row>
    <row r="29" spans="1:6" s="15" customFormat="1" ht="21" customHeight="1">
      <c r="A29" s="14" t="s">
        <v>59</v>
      </c>
      <c r="B29" s="302">
        <v>102.61</v>
      </c>
      <c r="C29" s="302">
        <v>101.52</v>
      </c>
      <c r="D29" s="302">
        <v>99.14</v>
      </c>
      <c r="E29" s="302">
        <v>100.34</v>
      </c>
      <c r="F29" s="303">
        <v>102.5</v>
      </c>
    </row>
  </sheetData>
  <sheetProtection/>
  <mergeCells count="3">
    <mergeCell ref="B3:E3"/>
    <mergeCell ref="A1:F1"/>
    <mergeCell ref="A3:A7"/>
  </mergeCells>
  <printOptions horizontalCentered="1"/>
  <pageMargins left="1.17" right="0.3" top="0.5" bottom="0.5"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Q24"/>
  <sheetViews>
    <sheetView zoomScalePageLayoutView="0" workbookViewId="0" topLeftCell="A1">
      <selection activeCell="M16" sqref="M16"/>
    </sheetView>
  </sheetViews>
  <sheetFormatPr defaultColWidth="9.140625" defaultRowHeight="12.75"/>
  <cols>
    <col min="1" max="1" width="30.00390625" style="90" customWidth="1"/>
    <col min="2" max="2" width="13.8515625" style="102" customWidth="1"/>
    <col min="3" max="3" width="14.421875" style="102" customWidth="1"/>
    <col min="4" max="4" width="14.28125" style="102" customWidth="1"/>
    <col min="5" max="5" width="13.7109375" style="102" bestFit="1" customWidth="1"/>
    <col min="6" max="6" width="14.421875" style="90" customWidth="1"/>
    <col min="7" max="7" width="3.8515625" style="90" customWidth="1"/>
    <col min="8" max="9" width="14.00390625" style="90" bestFit="1" customWidth="1"/>
    <col min="10" max="10" width="6.7109375" style="90" bestFit="1" customWidth="1"/>
    <col min="11" max="11" width="14.00390625" style="90" bestFit="1" customWidth="1"/>
    <col min="12" max="12" width="6.7109375" style="90" bestFit="1" customWidth="1"/>
    <col min="13" max="13" width="15.57421875" style="90" bestFit="1" customWidth="1"/>
    <col min="14" max="14" width="6.7109375" style="90" bestFit="1" customWidth="1"/>
    <col min="15" max="15" width="5.28125" style="90" bestFit="1" customWidth="1"/>
    <col min="16" max="17" width="7.28125" style="90" bestFit="1" customWidth="1"/>
    <col min="18" max="16384" width="9.140625" style="90" customWidth="1"/>
  </cols>
  <sheetData>
    <row r="1" spans="1:6" ht="45" customHeight="1">
      <c r="A1" s="412" t="s">
        <v>396</v>
      </c>
      <c r="B1" s="432"/>
      <c r="C1" s="432"/>
      <c r="D1" s="432"/>
      <c r="E1" s="432"/>
      <c r="F1" s="432"/>
    </row>
    <row r="2" spans="1:10" ht="21" customHeight="1" thickBot="1">
      <c r="A2" s="91"/>
      <c r="B2" s="92"/>
      <c r="C2" s="92"/>
      <c r="D2" s="166"/>
      <c r="E2" s="166"/>
      <c r="F2" s="93" t="s">
        <v>184</v>
      </c>
      <c r="H2" s="296"/>
      <c r="I2" s="296"/>
      <c r="J2" s="296"/>
    </row>
    <row r="3" spans="1:10" s="95" customFormat="1" ht="19.5" customHeight="1">
      <c r="A3" s="94"/>
      <c r="B3" s="144" t="s">
        <v>146</v>
      </c>
      <c r="C3" s="144" t="s">
        <v>146</v>
      </c>
      <c r="D3" s="167" t="s">
        <v>271</v>
      </c>
      <c r="E3" s="167" t="s">
        <v>271</v>
      </c>
      <c r="F3" s="239" t="s">
        <v>268</v>
      </c>
      <c r="H3" s="296"/>
      <c r="I3" s="296"/>
      <c r="J3" s="296"/>
    </row>
    <row r="4" spans="1:10" s="95" customFormat="1" ht="19.5" customHeight="1">
      <c r="A4" s="94"/>
      <c r="B4" s="145" t="s">
        <v>270</v>
      </c>
      <c r="C4" s="145" t="s">
        <v>268</v>
      </c>
      <c r="D4" s="146" t="s">
        <v>313</v>
      </c>
      <c r="E4" s="146" t="s">
        <v>313</v>
      </c>
      <c r="F4" s="146" t="s">
        <v>313</v>
      </c>
      <c r="H4" s="296"/>
      <c r="I4" s="296"/>
      <c r="J4" s="296"/>
    </row>
    <row r="5" spans="1:10" s="95" customFormat="1" ht="19.5" customHeight="1">
      <c r="A5" s="94"/>
      <c r="B5" s="145" t="s">
        <v>148</v>
      </c>
      <c r="C5" s="145" t="s">
        <v>148</v>
      </c>
      <c r="D5" s="146" t="s">
        <v>243</v>
      </c>
      <c r="E5" s="146" t="s">
        <v>141</v>
      </c>
      <c r="F5" s="146" t="s">
        <v>141</v>
      </c>
      <c r="H5" s="297"/>
      <c r="I5" s="297"/>
      <c r="J5" s="297"/>
    </row>
    <row r="6" spans="1:13" s="95" customFormat="1" ht="19.5" customHeight="1">
      <c r="A6" s="94"/>
      <c r="B6" s="147">
        <v>2023</v>
      </c>
      <c r="C6" s="147">
        <v>2023</v>
      </c>
      <c r="D6" s="148" t="s">
        <v>314</v>
      </c>
      <c r="E6" s="148" t="s">
        <v>200</v>
      </c>
      <c r="F6" s="148" t="s">
        <v>200</v>
      </c>
      <c r="H6" s="200"/>
      <c r="I6" s="200"/>
      <c r="J6" s="275"/>
      <c r="K6" s="200"/>
      <c r="L6" s="275"/>
      <c r="M6" s="200"/>
    </row>
    <row r="7" spans="1:17" ht="30" customHeight="1">
      <c r="A7" s="96" t="s">
        <v>1</v>
      </c>
      <c r="B7" s="97">
        <f>+B8+B13+B18+B19</f>
        <v>932482.6</v>
      </c>
      <c r="C7" s="97">
        <f>+C8+C13+C18+C19</f>
        <v>7073110.4</v>
      </c>
      <c r="D7" s="285">
        <v>99.7</v>
      </c>
      <c r="E7" s="285">
        <v>112.6</v>
      </c>
      <c r="F7" s="285">
        <v>112.2</v>
      </c>
      <c r="H7" s="97"/>
      <c r="I7" s="97"/>
      <c r="J7" s="282"/>
      <c r="K7" s="97"/>
      <c r="L7" s="282"/>
      <c r="M7" s="97"/>
      <c r="N7" s="282"/>
      <c r="O7" s="273"/>
      <c r="P7" s="273"/>
      <c r="Q7" s="273"/>
    </row>
    <row r="8" spans="1:17" ht="21" customHeight="1">
      <c r="A8" s="168" t="s">
        <v>107</v>
      </c>
      <c r="B8" s="169">
        <f>+B9+B10+B11+B12</f>
        <v>156667.5</v>
      </c>
      <c r="C8" s="169">
        <f>+C9+C10+C11+C12</f>
        <v>1176425.0999999999</v>
      </c>
      <c r="D8" s="285">
        <v>98.7</v>
      </c>
      <c r="E8" s="285">
        <v>116.5</v>
      </c>
      <c r="F8" s="285">
        <v>131.3</v>
      </c>
      <c r="H8" s="169"/>
      <c r="I8" s="169"/>
      <c r="J8" s="282"/>
      <c r="K8" s="169"/>
      <c r="L8" s="282"/>
      <c r="M8" s="169"/>
      <c r="N8" s="282"/>
      <c r="O8" s="273"/>
      <c r="P8" s="273"/>
      <c r="Q8" s="273"/>
    </row>
    <row r="9" spans="1:17" ht="21" customHeight="1">
      <c r="A9" s="170" t="s">
        <v>108</v>
      </c>
      <c r="B9" s="101">
        <v>152407.6</v>
      </c>
      <c r="C9" s="101">
        <v>1150497.2</v>
      </c>
      <c r="D9" s="286">
        <v>98.7</v>
      </c>
      <c r="E9" s="286">
        <v>114.6</v>
      </c>
      <c r="F9" s="286">
        <v>129.2</v>
      </c>
      <c r="H9" s="101"/>
      <c r="I9" s="101"/>
      <c r="J9" s="281"/>
      <c r="K9" s="101"/>
      <c r="L9" s="281"/>
      <c r="M9" s="101"/>
      <c r="N9" s="281"/>
      <c r="O9" s="273"/>
      <c r="P9" s="273"/>
      <c r="Q9" s="273"/>
    </row>
    <row r="10" spans="1:17" ht="21" customHeight="1">
      <c r="A10" s="170" t="s">
        <v>109</v>
      </c>
      <c r="B10" s="101">
        <v>0</v>
      </c>
      <c r="C10" s="101">
        <v>0</v>
      </c>
      <c r="D10" s="283">
        <v>0</v>
      </c>
      <c r="E10" s="101">
        <v>0</v>
      </c>
      <c r="F10" s="101">
        <v>0</v>
      </c>
      <c r="H10" s="101"/>
      <c r="I10" s="101"/>
      <c r="J10" s="281"/>
      <c r="K10" s="101"/>
      <c r="L10" s="281"/>
      <c r="M10" s="101"/>
      <c r="N10" s="281"/>
      <c r="O10" s="273"/>
      <c r="P10" s="273"/>
      <c r="Q10" s="273"/>
    </row>
    <row r="11" spans="1:17" ht="21" customHeight="1">
      <c r="A11" s="170" t="s">
        <v>110</v>
      </c>
      <c r="B11" s="101">
        <v>4259.9</v>
      </c>
      <c r="C11" s="101">
        <v>25927.9</v>
      </c>
      <c r="D11" s="286">
        <v>98.1</v>
      </c>
      <c r="E11" s="286">
        <v>288</v>
      </c>
      <c r="F11" s="286">
        <v>493.4</v>
      </c>
      <c r="H11" s="101"/>
      <c r="I11" s="101"/>
      <c r="J11" s="281"/>
      <c r="K11" s="101"/>
      <c r="L11" s="281"/>
      <c r="M11" s="101"/>
      <c r="N11" s="281"/>
      <c r="O11" s="273"/>
      <c r="P11" s="273"/>
      <c r="Q11" s="273"/>
    </row>
    <row r="12" spans="1:17" ht="21" customHeight="1">
      <c r="A12" s="170" t="s">
        <v>111</v>
      </c>
      <c r="B12" s="101">
        <v>0</v>
      </c>
      <c r="C12" s="101">
        <v>0</v>
      </c>
      <c r="D12" s="283">
        <v>0</v>
      </c>
      <c r="E12" s="101">
        <v>0</v>
      </c>
      <c r="F12" s="101">
        <v>0</v>
      </c>
      <c r="H12" s="101"/>
      <c r="I12" s="101"/>
      <c r="J12" s="281"/>
      <c r="K12" s="101"/>
      <c r="L12" s="281"/>
      <c r="M12" s="101"/>
      <c r="N12" s="281"/>
      <c r="O12" s="273"/>
      <c r="P12" s="273"/>
      <c r="Q12" s="273"/>
    </row>
    <row r="13" spans="1:17" s="100" customFormat="1" ht="21" customHeight="1">
      <c r="A13" s="171" t="s">
        <v>112</v>
      </c>
      <c r="B13" s="98">
        <f>B14+B16</f>
        <v>484233.5</v>
      </c>
      <c r="C13" s="98">
        <f>C14+C16</f>
        <v>3712804.6999999997</v>
      </c>
      <c r="D13" s="287">
        <v>99.4</v>
      </c>
      <c r="E13" s="287">
        <v>110.8</v>
      </c>
      <c r="F13" s="287">
        <v>108.4</v>
      </c>
      <c r="H13" s="98"/>
      <c r="I13" s="98"/>
      <c r="J13" s="282"/>
      <c r="K13" s="98"/>
      <c r="L13" s="282"/>
      <c r="M13" s="98"/>
      <c r="N13" s="282"/>
      <c r="O13" s="273"/>
      <c r="P13" s="273"/>
      <c r="Q13" s="273"/>
    </row>
    <row r="14" spans="1:17" ht="21" customHeight="1">
      <c r="A14" s="170" t="s">
        <v>108</v>
      </c>
      <c r="B14" s="101">
        <v>481003</v>
      </c>
      <c r="C14" s="101">
        <v>3687988.8</v>
      </c>
      <c r="D14" s="286">
        <v>99.3</v>
      </c>
      <c r="E14" s="286">
        <v>110.4</v>
      </c>
      <c r="F14" s="286">
        <v>107.9</v>
      </c>
      <c r="H14" s="101"/>
      <c r="I14" s="101"/>
      <c r="J14" s="281"/>
      <c r="K14" s="101"/>
      <c r="L14" s="281"/>
      <c r="M14" s="101"/>
      <c r="N14" s="281"/>
      <c r="O14" s="273"/>
      <c r="P14" s="273"/>
      <c r="Q14" s="273"/>
    </row>
    <row r="15" spans="1:17" ht="21" customHeight="1">
      <c r="A15" s="170" t="s">
        <v>109</v>
      </c>
      <c r="B15" s="109">
        <v>0</v>
      </c>
      <c r="C15" s="109">
        <v>0</v>
      </c>
      <c r="D15" s="284">
        <v>0</v>
      </c>
      <c r="E15" s="109">
        <v>0</v>
      </c>
      <c r="F15" s="109">
        <v>0</v>
      </c>
      <c r="H15" s="109"/>
      <c r="I15" s="109"/>
      <c r="J15" s="281"/>
      <c r="K15" s="109"/>
      <c r="L15" s="281"/>
      <c r="M15" s="109"/>
      <c r="N15" s="281"/>
      <c r="O15" s="273"/>
      <c r="P15" s="273"/>
      <c r="Q15" s="273"/>
    </row>
    <row r="16" spans="1:17" ht="21" customHeight="1">
      <c r="A16" s="170" t="s">
        <v>110</v>
      </c>
      <c r="B16" s="109">
        <v>3230.5</v>
      </c>
      <c r="C16" s="109">
        <v>24815.9</v>
      </c>
      <c r="D16" s="286">
        <v>100.3</v>
      </c>
      <c r="E16" s="286">
        <v>235.7</v>
      </c>
      <c r="F16" s="286">
        <v>373</v>
      </c>
      <c r="H16" s="109"/>
      <c r="I16" s="109"/>
      <c r="J16" s="281"/>
      <c r="K16" s="109"/>
      <c r="L16" s="281"/>
      <c r="M16" s="109"/>
      <c r="N16" s="281"/>
      <c r="O16" s="273"/>
      <c r="P16" s="273"/>
      <c r="Q16" s="273"/>
    </row>
    <row r="17" spans="1:17" ht="21" customHeight="1">
      <c r="A17" s="170" t="s">
        <v>111</v>
      </c>
      <c r="B17" s="109">
        <v>0</v>
      </c>
      <c r="C17" s="109">
        <v>0</v>
      </c>
      <c r="D17" s="284">
        <v>0</v>
      </c>
      <c r="E17" s="109">
        <v>0</v>
      </c>
      <c r="F17" s="109">
        <v>0</v>
      </c>
      <c r="H17" s="109"/>
      <c r="I17" s="109"/>
      <c r="J17" s="281"/>
      <c r="K17" s="109"/>
      <c r="L17" s="281"/>
      <c r="M17" s="109"/>
      <c r="N17" s="281"/>
      <c r="O17" s="273"/>
      <c r="P17" s="273"/>
      <c r="Q17" s="273"/>
    </row>
    <row r="18" spans="1:17" s="100" customFormat="1" ht="21" customHeight="1">
      <c r="A18" s="171" t="s">
        <v>113</v>
      </c>
      <c r="B18" s="169">
        <v>289112.6</v>
      </c>
      <c r="C18" s="169">
        <v>2165393.2</v>
      </c>
      <c r="D18" s="287">
        <v>100.7</v>
      </c>
      <c r="E18" s="287">
        <v>113.7</v>
      </c>
      <c r="F18" s="287">
        <v>110.1</v>
      </c>
      <c r="H18" s="169"/>
      <c r="I18" s="169"/>
      <c r="J18" s="282"/>
      <c r="K18" s="169"/>
      <c r="L18" s="282"/>
      <c r="M18" s="169"/>
      <c r="N18" s="282"/>
      <c r="O18" s="273"/>
      <c r="P18" s="273"/>
      <c r="Q18" s="273"/>
    </row>
    <row r="19" spans="1:17" ht="21" customHeight="1">
      <c r="A19" s="171" t="s">
        <v>244</v>
      </c>
      <c r="B19" s="169">
        <v>2469</v>
      </c>
      <c r="C19" s="169">
        <v>18487.4</v>
      </c>
      <c r="D19" s="287">
        <v>100.8</v>
      </c>
      <c r="E19" s="287">
        <v>119.1</v>
      </c>
      <c r="F19" s="287">
        <v>112.4</v>
      </c>
      <c r="H19" s="169"/>
      <c r="I19" s="169"/>
      <c r="J19" s="282"/>
      <c r="K19" s="169"/>
      <c r="L19" s="282"/>
      <c r="M19" s="169"/>
      <c r="N19" s="282"/>
      <c r="O19" s="273"/>
      <c r="P19" s="273"/>
      <c r="Q19" s="273"/>
    </row>
    <row r="20" ht="21" customHeight="1">
      <c r="A20" s="103"/>
    </row>
    <row r="21" spans="1:5" ht="21" customHeight="1">
      <c r="A21" s="103"/>
      <c r="C21" s="104"/>
      <c r="D21" s="104"/>
      <c r="E21" s="104"/>
    </row>
    <row r="22" ht="21" customHeight="1">
      <c r="A22" s="103"/>
    </row>
    <row r="23" spans="1:6" ht="21" customHeight="1">
      <c r="A23" s="103"/>
      <c r="B23" s="105"/>
      <c r="C23" s="105"/>
      <c r="D23" s="105"/>
      <c r="E23" s="105"/>
      <c r="F23" s="106"/>
    </row>
    <row r="24" spans="1:6" ht="18.75" customHeight="1">
      <c r="A24" s="106"/>
      <c r="B24" s="105"/>
      <c r="C24" s="105"/>
      <c r="D24" s="105"/>
      <c r="E24" s="105"/>
      <c r="F24" s="106"/>
    </row>
    <row r="25" s="107" customFormat="1" ht="21" customHeight="1"/>
  </sheetData>
  <sheetProtection/>
  <mergeCells count="1">
    <mergeCell ref="A1:F1"/>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33"/>
  <sheetViews>
    <sheetView zoomScalePageLayoutView="0" workbookViewId="0" topLeftCell="A1">
      <pane xSplit="1" ySplit="3" topLeftCell="B31" activePane="bottomRight" state="frozen"/>
      <selection pane="topLeft" activeCell="U40" sqref="U40"/>
      <selection pane="topRight" activeCell="U40" sqref="U40"/>
      <selection pane="bottomLeft" activeCell="U40" sqref="U40"/>
      <selection pane="bottomRight" activeCell="L38" sqref="L38"/>
    </sheetView>
  </sheetViews>
  <sheetFormatPr defaultColWidth="9.140625" defaultRowHeight="12.75"/>
  <cols>
    <col min="1" max="1" width="33.00390625" style="90" customWidth="1"/>
    <col min="2" max="2" width="13.8515625" style="102" customWidth="1"/>
    <col min="3" max="3" width="14.57421875" style="102" customWidth="1"/>
    <col min="4" max="6" width="10.7109375" style="102" customWidth="1"/>
    <col min="7" max="7" width="2.7109375" style="90" customWidth="1"/>
    <col min="8" max="9" width="14.00390625" style="90" bestFit="1" customWidth="1"/>
    <col min="10" max="10" width="5.57421875" style="274" bestFit="1" customWidth="1"/>
    <col min="11" max="11" width="14.00390625" style="90" bestFit="1" customWidth="1"/>
    <col min="12" max="12" width="5.57421875" style="274" bestFit="1" customWidth="1"/>
    <col min="13" max="14" width="15.57421875" style="90" bestFit="1" customWidth="1"/>
    <col min="15" max="15" width="5.57421875" style="274" bestFit="1" customWidth="1"/>
    <col min="16" max="16" width="1.8515625" style="90" customWidth="1"/>
    <col min="17" max="19" width="5.140625" style="90" bestFit="1" customWidth="1"/>
    <col min="20" max="16384" width="9.140625" style="90" customWidth="1"/>
  </cols>
  <sheetData>
    <row r="1" spans="1:6" ht="31.5" customHeight="1">
      <c r="A1" s="432" t="s">
        <v>397</v>
      </c>
      <c r="B1" s="432"/>
      <c r="C1" s="432"/>
      <c r="D1" s="432"/>
      <c r="E1" s="432"/>
      <c r="F1" s="432"/>
    </row>
    <row r="2" spans="1:6" ht="21" customHeight="1" thickBot="1">
      <c r="A2" s="91"/>
      <c r="B2" s="92"/>
      <c r="C2" s="92"/>
      <c r="D2" s="92"/>
      <c r="E2" s="92"/>
      <c r="F2" s="92"/>
    </row>
    <row r="3" spans="1:15" s="95" customFormat="1" ht="101.25" customHeight="1">
      <c r="A3" s="94"/>
      <c r="B3" s="181" t="s">
        <v>327</v>
      </c>
      <c r="C3" s="181" t="s">
        <v>328</v>
      </c>
      <c r="D3" s="181" t="s">
        <v>329</v>
      </c>
      <c r="E3" s="181" t="s">
        <v>330</v>
      </c>
      <c r="F3" s="181" t="s">
        <v>331</v>
      </c>
      <c r="H3" s="200"/>
      <c r="I3" s="200"/>
      <c r="J3" s="275"/>
      <c r="K3" s="200"/>
      <c r="L3" s="275"/>
      <c r="M3" s="200"/>
      <c r="N3" s="200"/>
      <c r="O3" s="277"/>
    </row>
    <row r="4" spans="1:6" ht="14.25" customHeight="1">
      <c r="A4" s="96"/>
      <c r="B4" s="182"/>
      <c r="C4" s="182"/>
      <c r="D4" s="182"/>
      <c r="E4" s="182"/>
      <c r="F4" s="182"/>
    </row>
    <row r="5" spans="1:6" ht="19.5" customHeight="1">
      <c r="A5" s="172" t="s">
        <v>228</v>
      </c>
      <c r="B5" s="172"/>
      <c r="C5" s="108"/>
      <c r="D5" s="108"/>
      <c r="E5" s="108"/>
      <c r="F5" s="101"/>
    </row>
    <row r="6" spans="1:19" ht="19.5" customHeight="1">
      <c r="A6" s="173" t="s">
        <v>229</v>
      </c>
      <c r="B6" s="99">
        <f>+B8+B10</f>
        <v>3482.7</v>
      </c>
      <c r="C6" s="99">
        <f>+C8+C10</f>
        <v>27588.100000000002</v>
      </c>
      <c r="D6" s="97">
        <v>93.8</v>
      </c>
      <c r="E6" s="97">
        <v>104.2</v>
      </c>
      <c r="F6" s="97">
        <v>125.6</v>
      </c>
      <c r="H6" s="99"/>
      <c r="I6" s="99"/>
      <c r="J6" s="278"/>
      <c r="K6" s="99"/>
      <c r="L6" s="278"/>
      <c r="M6" s="99"/>
      <c r="N6" s="99"/>
      <c r="O6" s="278"/>
      <c r="P6" s="280"/>
      <c r="Q6" s="280"/>
      <c r="R6" s="280"/>
      <c r="S6" s="280"/>
    </row>
    <row r="7" spans="1:18" ht="19.5" customHeight="1">
      <c r="A7" s="174" t="s">
        <v>230</v>
      </c>
      <c r="B7" s="108"/>
      <c r="C7" s="108"/>
      <c r="D7" s="97"/>
      <c r="E7" s="97"/>
      <c r="F7" s="97"/>
      <c r="H7" s="108"/>
      <c r="I7" s="108"/>
      <c r="J7" s="279"/>
      <c r="K7" s="108"/>
      <c r="L7" s="279"/>
      <c r="M7" s="108"/>
      <c r="N7" s="108"/>
      <c r="O7" s="279"/>
      <c r="P7" s="280"/>
      <c r="Q7" s="280"/>
      <c r="R7" s="280"/>
    </row>
    <row r="8" spans="1:18" ht="19.5" customHeight="1">
      <c r="A8" s="175" t="s">
        <v>108</v>
      </c>
      <c r="B8" s="108">
        <v>3233.1</v>
      </c>
      <c r="C8" s="108">
        <v>25949.9</v>
      </c>
      <c r="D8" s="204">
        <v>93.6</v>
      </c>
      <c r="E8" s="204">
        <v>101</v>
      </c>
      <c r="F8" s="204">
        <v>120.9</v>
      </c>
      <c r="H8" s="108"/>
      <c r="I8" s="108"/>
      <c r="J8" s="279"/>
      <c r="K8" s="108"/>
      <c r="L8" s="279"/>
      <c r="M8" s="108"/>
      <c r="N8" s="108"/>
      <c r="O8" s="279"/>
      <c r="P8" s="280"/>
      <c r="Q8" s="280"/>
      <c r="R8" s="280"/>
    </row>
    <row r="9" spans="1:18" ht="19.5" customHeight="1">
      <c r="A9" s="175" t="s">
        <v>109</v>
      </c>
      <c r="B9" s="108">
        <v>0</v>
      </c>
      <c r="C9" s="108">
        <v>0</v>
      </c>
      <c r="D9" s="204">
        <v>0</v>
      </c>
      <c r="E9" s="204">
        <v>0</v>
      </c>
      <c r="F9" s="204">
        <v>0</v>
      </c>
      <c r="H9" s="108"/>
      <c r="I9" s="108"/>
      <c r="J9" s="279"/>
      <c r="K9" s="108"/>
      <c r="L9" s="279"/>
      <c r="M9" s="108"/>
      <c r="N9" s="108"/>
      <c r="O9" s="279"/>
      <c r="P9" s="280"/>
      <c r="Q9" s="280"/>
      <c r="R9" s="280"/>
    </row>
    <row r="10" spans="1:18" ht="19.5" customHeight="1">
      <c r="A10" s="175" t="s">
        <v>110</v>
      </c>
      <c r="B10" s="108">
        <v>249.6</v>
      </c>
      <c r="C10" s="108">
        <v>1638.2</v>
      </c>
      <c r="D10" s="204">
        <v>96.5</v>
      </c>
      <c r="E10" s="204">
        <v>180</v>
      </c>
      <c r="F10" s="204">
        <v>328.7</v>
      </c>
      <c r="H10" s="108"/>
      <c r="I10" s="108"/>
      <c r="J10" s="279"/>
      <c r="K10" s="108"/>
      <c r="L10" s="279"/>
      <c r="M10" s="108"/>
      <c r="N10" s="108"/>
      <c r="O10" s="279"/>
      <c r="P10" s="280"/>
      <c r="Q10" s="280"/>
      <c r="R10" s="280"/>
    </row>
    <row r="11" spans="1:18" ht="19.5" customHeight="1">
      <c r="A11" s="175" t="s">
        <v>231</v>
      </c>
      <c r="B11" s="108">
        <v>0</v>
      </c>
      <c r="C11" s="108">
        <v>0</v>
      </c>
      <c r="D11" s="108">
        <v>0</v>
      </c>
      <c r="E11" s="108">
        <v>0</v>
      </c>
      <c r="F11" s="108">
        <v>0</v>
      </c>
      <c r="H11" s="108"/>
      <c r="I11" s="108"/>
      <c r="J11" s="279"/>
      <c r="K11" s="108"/>
      <c r="L11" s="279"/>
      <c r="M11" s="108"/>
      <c r="N11" s="108"/>
      <c r="O11" s="279"/>
      <c r="P11" s="280"/>
      <c r="Q11" s="280"/>
      <c r="R11" s="280"/>
    </row>
    <row r="12" spans="1:19" ht="19.5" customHeight="1">
      <c r="A12" s="173" t="s">
        <v>238</v>
      </c>
      <c r="B12" s="97">
        <f>+B14+B16</f>
        <v>349742.7</v>
      </c>
      <c r="C12" s="97">
        <f>+C14+C16</f>
        <v>2700769.5</v>
      </c>
      <c r="D12" s="97">
        <v>94.3</v>
      </c>
      <c r="E12" s="97">
        <v>109.5</v>
      </c>
      <c r="F12" s="97">
        <v>125.5</v>
      </c>
      <c r="H12" s="97"/>
      <c r="I12" s="97"/>
      <c r="J12" s="278"/>
      <c r="K12" s="97"/>
      <c r="L12" s="278"/>
      <c r="M12" s="97"/>
      <c r="N12" s="97"/>
      <c r="O12" s="278"/>
      <c r="P12" s="280"/>
      <c r="Q12" s="280"/>
      <c r="R12" s="280"/>
      <c r="S12" s="280"/>
    </row>
    <row r="13" spans="1:18" ht="19.5" customHeight="1">
      <c r="A13" s="174" t="s">
        <v>230</v>
      </c>
      <c r="B13" s="108"/>
      <c r="C13" s="108"/>
      <c r="D13" s="97"/>
      <c r="E13" s="97"/>
      <c r="F13" s="97"/>
      <c r="H13" s="108"/>
      <c r="I13" s="108"/>
      <c r="J13" s="279"/>
      <c r="K13" s="108"/>
      <c r="L13" s="279"/>
      <c r="M13" s="108"/>
      <c r="N13" s="108"/>
      <c r="O13" s="279"/>
      <c r="P13" s="280"/>
      <c r="Q13" s="280"/>
      <c r="R13" s="280"/>
    </row>
    <row r="14" spans="1:18" ht="19.5" customHeight="1">
      <c r="A14" s="175" t="s">
        <v>108</v>
      </c>
      <c r="B14" s="108">
        <v>347500.9</v>
      </c>
      <c r="C14" s="108">
        <v>2685964.7</v>
      </c>
      <c r="D14" s="204">
        <v>94.2</v>
      </c>
      <c r="E14" s="204">
        <v>109.3</v>
      </c>
      <c r="F14" s="204">
        <v>125.1</v>
      </c>
      <c r="H14" s="108"/>
      <c r="I14" s="108"/>
      <c r="J14" s="279"/>
      <c r="K14" s="108"/>
      <c r="L14" s="279"/>
      <c r="M14" s="108"/>
      <c r="N14" s="108"/>
      <c r="O14" s="279"/>
      <c r="P14" s="280"/>
      <c r="Q14" s="280"/>
      <c r="R14" s="280"/>
    </row>
    <row r="15" spans="1:18" ht="19.5" customHeight="1">
      <c r="A15" s="175" t="s">
        <v>109</v>
      </c>
      <c r="B15" s="108">
        <v>0</v>
      </c>
      <c r="C15" s="108">
        <v>0</v>
      </c>
      <c r="D15" s="204">
        <v>0</v>
      </c>
      <c r="E15" s="204">
        <v>0</v>
      </c>
      <c r="F15" s="204">
        <v>0</v>
      </c>
      <c r="H15" s="108"/>
      <c r="I15" s="108"/>
      <c r="J15" s="279"/>
      <c r="K15" s="108"/>
      <c r="L15" s="279"/>
      <c r="M15" s="108"/>
      <c r="N15" s="108"/>
      <c r="O15" s="279"/>
      <c r="P15" s="280"/>
      <c r="Q15" s="280"/>
      <c r="R15" s="280"/>
    </row>
    <row r="16" spans="1:18" s="107" customFormat="1" ht="19.5" customHeight="1">
      <c r="A16" s="175" t="s">
        <v>110</v>
      </c>
      <c r="B16" s="108">
        <v>2241.8</v>
      </c>
      <c r="C16" s="108">
        <v>14804.8</v>
      </c>
      <c r="D16" s="204">
        <v>97.4</v>
      </c>
      <c r="E16" s="204">
        <v>179</v>
      </c>
      <c r="F16" s="204">
        <v>330.8</v>
      </c>
      <c r="H16" s="108"/>
      <c r="I16" s="108"/>
      <c r="J16" s="279"/>
      <c r="K16" s="108"/>
      <c r="L16" s="279"/>
      <c r="M16" s="108"/>
      <c r="N16" s="108"/>
      <c r="O16" s="279"/>
      <c r="P16" s="280"/>
      <c r="Q16" s="280"/>
      <c r="R16" s="280"/>
    </row>
    <row r="17" spans="1:18" ht="19.5" customHeight="1">
      <c r="A17" s="175" t="s">
        <v>231</v>
      </c>
      <c r="B17" s="102">
        <v>0</v>
      </c>
      <c r="C17" s="102">
        <v>0</v>
      </c>
      <c r="D17" s="102">
        <v>0</v>
      </c>
      <c r="E17" s="102">
        <v>0</v>
      </c>
      <c r="F17" s="102">
        <v>0</v>
      </c>
      <c r="H17" s="102"/>
      <c r="I17" s="102"/>
      <c r="J17" s="279"/>
      <c r="K17" s="102"/>
      <c r="L17" s="279"/>
      <c r="M17" s="102"/>
      <c r="N17" s="102"/>
      <c r="O17" s="279"/>
      <c r="P17" s="280"/>
      <c r="Q17" s="280"/>
      <c r="R17" s="280"/>
    </row>
    <row r="18" spans="4:18" ht="19.5" customHeight="1">
      <c r="D18" s="97"/>
      <c r="E18" s="97"/>
      <c r="F18" s="97"/>
      <c r="H18" s="102"/>
      <c r="I18" s="102"/>
      <c r="J18" s="279"/>
      <c r="K18" s="102"/>
      <c r="L18" s="276"/>
      <c r="M18" s="102"/>
      <c r="N18" s="102"/>
      <c r="O18" s="279"/>
      <c r="P18" s="280"/>
      <c r="Q18" s="280"/>
      <c r="R18" s="280"/>
    </row>
    <row r="19" spans="1:18" ht="19.5" customHeight="1">
      <c r="A19" s="172" t="s">
        <v>232</v>
      </c>
      <c r="B19" s="172"/>
      <c r="D19" s="97"/>
      <c r="E19" s="97"/>
      <c r="F19" s="97"/>
      <c r="H19" s="172"/>
      <c r="I19" s="172"/>
      <c r="J19" s="279"/>
      <c r="K19" s="172"/>
      <c r="L19" s="276"/>
      <c r="M19" s="172"/>
      <c r="N19" s="172"/>
      <c r="O19" s="279"/>
      <c r="P19" s="280"/>
      <c r="Q19" s="280"/>
      <c r="R19" s="280"/>
    </row>
    <row r="20" spans="1:19" ht="19.5" customHeight="1">
      <c r="A20" s="173" t="s">
        <v>233</v>
      </c>
      <c r="B20" s="97">
        <f>+B22+B24</f>
        <v>2897.6</v>
      </c>
      <c r="C20" s="97">
        <f>+C22+C24</f>
        <v>22686.7</v>
      </c>
      <c r="D20" s="97">
        <v>97.8</v>
      </c>
      <c r="E20" s="97">
        <v>108</v>
      </c>
      <c r="F20" s="97">
        <v>109.2</v>
      </c>
      <c r="H20" s="97"/>
      <c r="I20" s="97"/>
      <c r="J20" s="278"/>
      <c r="K20" s="97"/>
      <c r="L20" s="278"/>
      <c r="M20" s="97"/>
      <c r="N20" s="97"/>
      <c r="O20" s="278"/>
      <c r="P20" s="280"/>
      <c r="Q20" s="280"/>
      <c r="R20" s="280"/>
      <c r="S20" s="280"/>
    </row>
    <row r="21" spans="1:18" ht="19.5" customHeight="1">
      <c r="A21" s="174" t="s">
        <v>230</v>
      </c>
      <c r="D21" s="97"/>
      <c r="E21" s="97"/>
      <c r="F21" s="97"/>
      <c r="H21" s="102"/>
      <c r="I21" s="102"/>
      <c r="J21" s="279"/>
      <c r="K21" s="102"/>
      <c r="L21" s="279"/>
      <c r="M21" s="102"/>
      <c r="N21" s="102"/>
      <c r="O21" s="279"/>
      <c r="P21" s="280"/>
      <c r="Q21" s="280"/>
      <c r="R21" s="280"/>
    </row>
    <row r="22" spans="1:18" ht="19.5" customHeight="1">
      <c r="A22" s="175" t="s">
        <v>108</v>
      </c>
      <c r="B22" s="108">
        <v>2888.4</v>
      </c>
      <c r="C22" s="108">
        <v>22614.7</v>
      </c>
      <c r="D22" s="204">
        <v>97.8</v>
      </c>
      <c r="E22" s="204">
        <v>108</v>
      </c>
      <c r="F22" s="204">
        <v>109</v>
      </c>
      <c r="H22" s="108"/>
      <c r="I22" s="108"/>
      <c r="J22" s="279"/>
      <c r="K22" s="108"/>
      <c r="L22" s="279"/>
      <c r="M22" s="108"/>
      <c r="N22" s="108"/>
      <c r="O22" s="279"/>
      <c r="P22" s="280"/>
      <c r="Q22" s="280"/>
      <c r="R22" s="280"/>
    </row>
    <row r="23" spans="1:18" ht="19.5" customHeight="1">
      <c r="A23" s="175" t="s">
        <v>109</v>
      </c>
      <c r="B23" s="108">
        <v>0</v>
      </c>
      <c r="C23" s="108">
        <v>0</v>
      </c>
      <c r="D23" s="204">
        <v>0</v>
      </c>
      <c r="E23" s="204">
        <v>0</v>
      </c>
      <c r="F23" s="204">
        <v>0</v>
      </c>
      <c r="H23" s="108"/>
      <c r="I23" s="108"/>
      <c r="J23" s="279"/>
      <c r="K23" s="108"/>
      <c r="L23" s="279"/>
      <c r="M23" s="108"/>
      <c r="N23" s="108"/>
      <c r="O23" s="279"/>
      <c r="P23" s="280"/>
      <c r="Q23" s="280"/>
      <c r="R23" s="280"/>
    </row>
    <row r="24" spans="1:18" ht="19.5" customHeight="1">
      <c r="A24" s="175" t="s">
        <v>110</v>
      </c>
      <c r="B24" s="108">
        <v>9.2</v>
      </c>
      <c r="C24" s="108">
        <v>72</v>
      </c>
      <c r="D24" s="204">
        <v>100.3</v>
      </c>
      <c r="E24" s="204">
        <v>115</v>
      </c>
      <c r="F24" s="204">
        <v>203.1</v>
      </c>
      <c r="H24" s="108"/>
      <c r="I24" s="108"/>
      <c r="J24" s="279"/>
      <c r="K24" s="108"/>
      <c r="L24" s="279"/>
      <c r="M24" s="108"/>
      <c r="N24" s="108"/>
      <c r="O24" s="279"/>
      <c r="P24" s="280"/>
      <c r="Q24" s="280"/>
      <c r="R24" s="280"/>
    </row>
    <row r="25" spans="1:18" ht="19.5" customHeight="1">
      <c r="A25" s="175" t="s">
        <v>231</v>
      </c>
      <c r="B25" s="108">
        <v>0</v>
      </c>
      <c r="C25" s="108">
        <v>0</v>
      </c>
      <c r="D25" s="108">
        <v>0</v>
      </c>
      <c r="E25" s="108">
        <v>0</v>
      </c>
      <c r="F25" s="108">
        <v>0</v>
      </c>
      <c r="H25" s="108"/>
      <c r="I25" s="108"/>
      <c r="J25" s="279"/>
      <c r="K25" s="108"/>
      <c r="L25" s="279"/>
      <c r="M25" s="108"/>
      <c r="N25" s="108"/>
      <c r="O25" s="279"/>
      <c r="P25" s="280"/>
      <c r="Q25" s="280"/>
      <c r="R25" s="280"/>
    </row>
    <row r="26" spans="1:19" ht="19.5" customHeight="1">
      <c r="A26" s="173" t="s">
        <v>239</v>
      </c>
      <c r="B26" s="97">
        <f>+B28+B30</f>
        <v>406457.89999999997</v>
      </c>
      <c r="C26" s="97">
        <f>+C28+C30</f>
        <v>3209706.8000000003</v>
      </c>
      <c r="D26" s="97">
        <v>97.1</v>
      </c>
      <c r="E26" s="97">
        <v>105.9</v>
      </c>
      <c r="F26" s="97">
        <v>107.7</v>
      </c>
      <c r="H26" s="97"/>
      <c r="I26" s="97"/>
      <c r="J26" s="278"/>
      <c r="K26" s="97"/>
      <c r="L26" s="278"/>
      <c r="M26" s="97"/>
      <c r="N26" s="97"/>
      <c r="O26" s="278"/>
      <c r="P26" s="280"/>
      <c r="Q26" s="280"/>
      <c r="R26" s="280"/>
      <c r="S26" s="280"/>
    </row>
    <row r="27" spans="1:18" ht="19.5" customHeight="1">
      <c r="A27" s="174" t="s">
        <v>230</v>
      </c>
      <c r="B27" s="108"/>
      <c r="C27" s="108"/>
      <c r="D27" s="97"/>
      <c r="E27" s="97"/>
      <c r="F27" s="97"/>
      <c r="H27" s="108"/>
      <c r="I27" s="108"/>
      <c r="J27" s="279"/>
      <c r="K27" s="108"/>
      <c r="L27" s="279"/>
      <c r="M27" s="108"/>
      <c r="N27" s="108"/>
      <c r="O27" s="279"/>
      <c r="P27" s="280"/>
      <c r="Q27" s="280"/>
      <c r="R27" s="280"/>
    </row>
    <row r="28" spans="1:18" ht="19.5" customHeight="1">
      <c r="A28" s="175" t="s">
        <v>108</v>
      </c>
      <c r="B28" s="108">
        <v>399631.8</v>
      </c>
      <c r="C28" s="108">
        <v>3156875.2</v>
      </c>
      <c r="D28" s="204">
        <v>97</v>
      </c>
      <c r="E28" s="204">
        <v>105.8</v>
      </c>
      <c r="F28" s="204">
        <v>106.9</v>
      </c>
      <c r="H28" s="108"/>
      <c r="I28" s="108"/>
      <c r="J28" s="279"/>
      <c r="K28" s="108"/>
      <c r="L28" s="279"/>
      <c r="M28" s="108"/>
      <c r="N28" s="108"/>
      <c r="O28" s="279"/>
      <c r="P28" s="280"/>
      <c r="Q28" s="280"/>
      <c r="R28" s="280"/>
    </row>
    <row r="29" spans="1:18" ht="19.5" customHeight="1">
      <c r="A29" s="175" t="s">
        <v>109</v>
      </c>
      <c r="B29" s="108">
        <v>0</v>
      </c>
      <c r="C29" s="108">
        <v>0</v>
      </c>
      <c r="D29" s="204">
        <v>0</v>
      </c>
      <c r="E29" s="204">
        <v>0</v>
      </c>
      <c r="F29" s="204">
        <v>0</v>
      </c>
      <c r="H29" s="108"/>
      <c r="I29" s="108"/>
      <c r="J29" s="279"/>
      <c r="K29" s="108"/>
      <c r="L29" s="279"/>
      <c r="M29" s="108"/>
      <c r="N29" s="108"/>
      <c r="O29" s="279"/>
      <c r="P29" s="280"/>
      <c r="Q29" s="280"/>
      <c r="R29" s="280"/>
    </row>
    <row r="30" spans="1:18" ht="19.5" customHeight="1">
      <c r="A30" s="175" t="s">
        <v>110</v>
      </c>
      <c r="B30" s="108">
        <v>6826.1</v>
      </c>
      <c r="C30" s="108">
        <v>52831.6</v>
      </c>
      <c r="D30" s="204">
        <v>100.2</v>
      </c>
      <c r="E30" s="204">
        <v>116</v>
      </c>
      <c r="F30" s="204">
        <v>197.1</v>
      </c>
      <c r="H30" s="108"/>
      <c r="I30" s="108"/>
      <c r="J30" s="279"/>
      <c r="K30" s="108"/>
      <c r="L30" s="279"/>
      <c r="M30" s="108"/>
      <c r="N30" s="108"/>
      <c r="O30" s="279"/>
      <c r="P30" s="280"/>
      <c r="Q30" s="280"/>
      <c r="R30" s="280"/>
    </row>
    <row r="31" spans="1:18" ht="19.5" customHeight="1">
      <c r="A31" s="175" t="s">
        <v>231</v>
      </c>
      <c r="B31" s="108">
        <v>0</v>
      </c>
      <c r="C31" s="108">
        <v>0</v>
      </c>
      <c r="D31" s="108">
        <v>0</v>
      </c>
      <c r="E31" s="108">
        <v>0</v>
      </c>
      <c r="F31" s="108">
        <v>0</v>
      </c>
      <c r="H31" s="108"/>
      <c r="I31" s="108"/>
      <c r="J31" s="276"/>
      <c r="K31" s="108"/>
      <c r="L31" s="276"/>
      <c r="M31" s="108"/>
      <c r="N31" s="108"/>
      <c r="O31" s="276"/>
      <c r="P31" s="280"/>
      <c r="Q31" s="280"/>
      <c r="R31" s="280"/>
    </row>
    <row r="32" spans="2:18" ht="19.5" customHeight="1">
      <c r="B32" s="108"/>
      <c r="C32" s="108"/>
      <c r="D32" s="204"/>
      <c r="E32" s="204"/>
      <c r="F32" s="204"/>
      <c r="H32" s="108"/>
      <c r="I32" s="108"/>
      <c r="J32" s="276"/>
      <c r="K32" s="108"/>
      <c r="L32" s="276"/>
      <c r="M32" s="108"/>
      <c r="N32" s="108"/>
      <c r="O32" s="276"/>
      <c r="P32" s="280"/>
      <c r="Q32" s="280"/>
      <c r="R32" s="280"/>
    </row>
    <row r="33" spans="1:18" ht="30" customHeight="1">
      <c r="A33" s="176" t="s">
        <v>234</v>
      </c>
      <c r="B33" s="97">
        <v>1245</v>
      </c>
      <c r="C33" s="97">
        <v>7720.5</v>
      </c>
      <c r="D33" s="97">
        <v>110.7</v>
      </c>
      <c r="E33" s="97">
        <v>95.6</v>
      </c>
      <c r="F33" s="97">
        <v>79.4</v>
      </c>
      <c r="H33" s="97"/>
      <c r="I33" s="97"/>
      <c r="J33" s="278"/>
      <c r="K33" s="97"/>
      <c r="L33" s="278"/>
      <c r="M33" s="97"/>
      <c r="N33" s="97"/>
      <c r="O33" s="278"/>
      <c r="P33" s="280"/>
      <c r="Q33" s="280"/>
      <c r="R33" s="280"/>
    </row>
    <row r="34" ht="19.5" customHeight="1"/>
    <row r="35" ht="19.5" customHeight="1"/>
  </sheetData>
  <sheetProtection/>
  <mergeCells count="1">
    <mergeCell ref="A1:F1"/>
  </mergeCells>
  <printOptions/>
  <pageMargins left="0.236220472440945" right="0" top="0.511811023622047" bottom="0.511811023622047" header="0.511811023622047" footer="0.511811023622047"/>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S25"/>
  <sheetViews>
    <sheetView zoomScalePageLayoutView="0" workbookViewId="0" topLeftCell="A7">
      <selection activeCell="W14" sqref="W14"/>
    </sheetView>
  </sheetViews>
  <sheetFormatPr defaultColWidth="9.140625" defaultRowHeight="12.75"/>
  <cols>
    <col min="1" max="1" width="33.28125" style="10" customWidth="1"/>
    <col min="2" max="2" width="9.57421875" style="348" customWidth="1"/>
    <col min="3" max="4" width="11.00390625" style="10" bestFit="1" customWidth="1"/>
    <col min="5" max="5" width="10.7109375" style="10" customWidth="1"/>
    <col min="6" max="6" width="10.00390625" style="10" bestFit="1" customWidth="1"/>
    <col min="7" max="8" width="9.57421875" style="10" customWidth="1"/>
    <col min="9" max="16" width="9.140625" style="10" hidden="1" customWidth="1"/>
    <col min="17" max="19" width="0" style="10" hidden="1" customWidth="1"/>
    <col min="20" max="16384" width="9.140625" style="10" customWidth="1"/>
  </cols>
  <sheetData>
    <row r="1" spans="1:8" ht="34.5" customHeight="1">
      <c r="A1" s="429" t="s">
        <v>332</v>
      </c>
      <c r="B1" s="429"/>
      <c r="C1" s="429"/>
      <c r="D1" s="429"/>
      <c r="E1" s="429"/>
      <c r="F1" s="429"/>
      <c r="G1" s="429"/>
      <c r="H1" s="304"/>
    </row>
    <row r="2" spans="1:3" ht="21" customHeight="1" thickBot="1">
      <c r="A2" s="328"/>
      <c r="B2" s="329"/>
      <c r="C2" s="330"/>
    </row>
    <row r="3" spans="1:8" s="332" customFormat="1" ht="49.5" customHeight="1">
      <c r="A3" s="433"/>
      <c r="B3" s="419" t="s">
        <v>41</v>
      </c>
      <c r="C3" s="419" t="s">
        <v>308</v>
      </c>
      <c r="D3" s="419" t="s">
        <v>333</v>
      </c>
      <c r="E3" s="434" t="s">
        <v>334</v>
      </c>
      <c r="F3" s="434"/>
      <c r="G3" s="419" t="s">
        <v>335</v>
      </c>
      <c r="H3" s="331"/>
    </row>
    <row r="4" spans="1:8" s="332" customFormat="1" ht="56.25" customHeight="1">
      <c r="A4" s="433"/>
      <c r="B4" s="420"/>
      <c r="C4" s="420"/>
      <c r="D4" s="420"/>
      <c r="E4" s="30" t="s">
        <v>71</v>
      </c>
      <c r="F4" s="30" t="s">
        <v>72</v>
      </c>
      <c r="G4" s="420"/>
      <c r="H4" s="331"/>
    </row>
    <row r="5" spans="1:13" s="332" customFormat="1" ht="30" customHeight="1">
      <c r="A5" s="11" t="s">
        <v>96</v>
      </c>
      <c r="B5" s="157"/>
      <c r="C5" s="331"/>
      <c r="D5" s="331"/>
      <c r="E5" s="331"/>
      <c r="F5" s="331"/>
      <c r="G5" s="331"/>
      <c r="H5" s="331"/>
      <c r="I5" s="332" t="s">
        <v>402</v>
      </c>
      <c r="J5" s="332" t="s">
        <v>400</v>
      </c>
      <c r="K5" s="332" t="s">
        <v>401</v>
      </c>
      <c r="L5" s="332" t="s">
        <v>398</v>
      </c>
      <c r="M5" s="332" t="s">
        <v>399</v>
      </c>
    </row>
    <row r="6" spans="1:19" s="332" customFormat="1" ht="21" customHeight="1">
      <c r="A6" s="333" t="s">
        <v>97</v>
      </c>
      <c r="B6" s="334" t="s">
        <v>42</v>
      </c>
      <c r="C6" s="335">
        <f>C7+C8+C9</f>
        <v>23</v>
      </c>
      <c r="D6" s="335">
        <f>D7+D8+D9</f>
        <v>94</v>
      </c>
      <c r="E6" s="336">
        <v>230</v>
      </c>
      <c r="F6" s="337">
        <v>287.5</v>
      </c>
      <c r="G6" s="337">
        <v>111.9</v>
      </c>
      <c r="H6" s="337"/>
      <c r="I6" s="339">
        <v>10</v>
      </c>
      <c r="J6" s="339">
        <v>8</v>
      </c>
      <c r="K6" s="339">
        <f>J6+M6</f>
        <v>84</v>
      </c>
      <c r="L6" s="339">
        <v>7</v>
      </c>
      <c r="M6" s="339">
        <v>76</v>
      </c>
      <c r="N6" s="332">
        <f>ROUND(C6/I6*100,1)</f>
        <v>230</v>
      </c>
      <c r="O6" s="332">
        <f>ROUND(C6/J6*100,1)</f>
        <v>287.5</v>
      </c>
      <c r="P6" s="332">
        <f>ROUND(D6/K6*100,1)</f>
        <v>111.9</v>
      </c>
      <c r="Q6" s="390">
        <f>C6-I6</f>
        <v>13</v>
      </c>
      <c r="R6" s="390">
        <f>C6-J6</f>
        <v>15</v>
      </c>
      <c r="S6" s="390">
        <f>D6-K6</f>
        <v>10</v>
      </c>
    </row>
    <row r="7" spans="1:19" ht="21" customHeight="1">
      <c r="A7" s="340" t="s">
        <v>108</v>
      </c>
      <c r="B7" s="338" t="s">
        <v>61</v>
      </c>
      <c r="C7" s="341">
        <v>23</v>
      </c>
      <c r="D7" s="341">
        <v>94</v>
      </c>
      <c r="E7" s="342">
        <v>230</v>
      </c>
      <c r="F7" s="342">
        <v>287.5</v>
      </c>
      <c r="G7" s="342">
        <v>114.6</v>
      </c>
      <c r="H7" s="337"/>
      <c r="I7" s="339">
        <v>10</v>
      </c>
      <c r="J7" s="339">
        <v>8</v>
      </c>
      <c r="K7" s="339">
        <f aca="true" t="shared" si="0" ref="K7:K21">J7+M7</f>
        <v>82</v>
      </c>
      <c r="L7" s="339">
        <v>7</v>
      </c>
      <c r="M7" s="339">
        <v>74</v>
      </c>
      <c r="N7" s="332">
        <f>ROUND(C7/I7*100,1)</f>
        <v>230</v>
      </c>
      <c r="O7" s="332">
        <f>ROUND(C7/J7*100,1)</f>
        <v>287.5</v>
      </c>
      <c r="P7" s="332">
        <f>ROUND(D7/K7*100,1)</f>
        <v>114.6</v>
      </c>
      <c r="Q7" s="390">
        <f aca="true" t="shared" si="1" ref="Q7:Q21">C7-I7</f>
        <v>13</v>
      </c>
      <c r="R7" s="390">
        <f aca="true" t="shared" si="2" ref="R7:R21">C7-J7</f>
        <v>15</v>
      </c>
      <c r="S7" s="390">
        <f aca="true" t="shared" si="3" ref="S7:S21">D7-K7</f>
        <v>12</v>
      </c>
    </row>
    <row r="8" spans="1:19" ht="21" customHeight="1">
      <c r="A8" s="340" t="s">
        <v>109</v>
      </c>
      <c r="B8" s="338" t="s">
        <v>61</v>
      </c>
      <c r="C8" s="341">
        <v>0</v>
      </c>
      <c r="D8" s="342">
        <v>0</v>
      </c>
      <c r="E8" s="342">
        <v>0</v>
      </c>
      <c r="F8" s="342">
        <v>0</v>
      </c>
      <c r="G8" s="342">
        <v>0</v>
      </c>
      <c r="H8" s="342"/>
      <c r="I8" s="339">
        <v>0</v>
      </c>
      <c r="J8" s="339">
        <v>0</v>
      </c>
      <c r="K8" s="339">
        <f t="shared" si="0"/>
        <v>2</v>
      </c>
      <c r="L8" s="339">
        <v>0</v>
      </c>
      <c r="M8" s="339">
        <v>2</v>
      </c>
      <c r="N8" s="339">
        <v>0</v>
      </c>
      <c r="O8" s="339">
        <v>0</v>
      </c>
      <c r="P8" s="339">
        <v>0</v>
      </c>
      <c r="Q8" s="390">
        <f t="shared" si="1"/>
        <v>0</v>
      </c>
      <c r="R8" s="390">
        <f t="shared" si="2"/>
        <v>0</v>
      </c>
      <c r="S8" s="390">
        <f t="shared" si="3"/>
        <v>-2</v>
      </c>
    </row>
    <row r="9" spans="1:19" ht="21" customHeight="1">
      <c r="A9" s="340" t="s">
        <v>110</v>
      </c>
      <c r="B9" s="338" t="s">
        <v>61</v>
      </c>
      <c r="C9" s="343">
        <v>0</v>
      </c>
      <c r="D9" s="343">
        <v>0</v>
      </c>
      <c r="E9" s="343">
        <v>0</v>
      </c>
      <c r="F9" s="342">
        <v>0</v>
      </c>
      <c r="G9" s="342">
        <v>0</v>
      </c>
      <c r="H9" s="343"/>
      <c r="I9" s="339">
        <v>0</v>
      </c>
      <c r="J9" s="339">
        <v>0</v>
      </c>
      <c r="K9" s="339">
        <f t="shared" si="0"/>
        <v>0</v>
      </c>
      <c r="L9" s="339">
        <v>0</v>
      </c>
      <c r="M9" s="339">
        <v>0</v>
      </c>
      <c r="N9" s="339">
        <v>0</v>
      </c>
      <c r="O9" s="339">
        <v>0</v>
      </c>
      <c r="P9" s="339">
        <v>0</v>
      </c>
      <c r="Q9" s="390">
        <f t="shared" si="1"/>
        <v>0</v>
      </c>
      <c r="R9" s="390">
        <f t="shared" si="2"/>
        <v>0</v>
      </c>
      <c r="S9" s="390">
        <f t="shared" si="3"/>
        <v>0</v>
      </c>
    </row>
    <row r="10" spans="1:19" s="332" customFormat="1" ht="21" customHeight="1">
      <c r="A10" s="333" t="s">
        <v>98</v>
      </c>
      <c r="B10" s="334" t="s">
        <v>43</v>
      </c>
      <c r="C10" s="344">
        <f>C11+C12+C13</f>
        <v>18</v>
      </c>
      <c r="D10" s="344">
        <f>D11+D12+D13</f>
        <v>69</v>
      </c>
      <c r="E10" s="336">
        <v>257.1</v>
      </c>
      <c r="F10" s="337">
        <v>163.6</v>
      </c>
      <c r="G10" s="337">
        <v>85.2</v>
      </c>
      <c r="H10" s="337"/>
      <c r="I10" s="339">
        <v>7</v>
      </c>
      <c r="J10" s="339">
        <v>11</v>
      </c>
      <c r="K10" s="339">
        <f t="shared" si="0"/>
        <v>81</v>
      </c>
      <c r="L10" s="339">
        <v>6</v>
      </c>
      <c r="M10" s="339">
        <v>70</v>
      </c>
      <c r="N10" s="332">
        <f>ROUND(C10/I10*100,1)</f>
        <v>257.1</v>
      </c>
      <c r="O10" s="332">
        <f>ROUND(C10/J10*100,1)</f>
        <v>163.6</v>
      </c>
      <c r="P10" s="332">
        <f>ROUND(D10/K10*100,1)</f>
        <v>85.2</v>
      </c>
      <c r="Q10" s="390">
        <f t="shared" si="1"/>
        <v>11</v>
      </c>
      <c r="R10" s="390">
        <f t="shared" si="2"/>
        <v>7</v>
      </c>
      <c r="S10" s="390">
        <f t="shared" si="3"/>
        <v>-12</v>
      </c>
    </row>
    <row r="11" spans="1:19" ht="21" customHeight="1">
      <c r="A11" s="340" t="s">
        <v>108</v>
      </c>
      <c r="B11" s="338" t="s">
        <v>61</v>
      </c>
      <c r="C11" s="341">
        <v>18</v>
      </c>
      <c r="D11" s="341">
        <v>69</v>
      </c>
      <c r="E11" s="336">
        <v>257.1</v>
      </c>
      <c r="F11" s="337">
        <v>163.6</v>
      </c>
      <c r="G11" s="337">
        <v>87.3</v>
      </c>
      <c r="H11" s="337"/>
      <c r="I11" s="339">
        <v>7</v>
      </c>
      <c r="J11" s="339">
        <v>11</v>
      </c>
      <c r="K11" s="339">
        <f t="shared" si="0"/>
        <v>79</v>
      </c>
      <c r="L11" s="339">
        <v>6</v>
      </c>
      <c r="M11" s="339">
        <v>68</v>
      </c>
      <c r="N11" s="332">
        <f>ROUND(C11/I11*100,1)</f>
        <v>257.1</v>
      </c>
      <c r="O11" s="332">
        <f>ROUND(C11/J11*100,1)</f>
        <v>163.6</v>
      </c>
      <c r="P11" s="332">
        <f>ROUND(D11/K11*100,1)</f>
        <v>87.3</v>
      </c>
      <c r="Q11" s="390">
        <f t="shared" si="1"/>
        <v>11</v>
      </c>
      <c r="R11" s="390">
        <f t="shared" si="2"/>
        <v>7</v>
      </c>
      <c r="S11" s="390">
        <f t="shared" si="3"/>
        <v>-10</v>
      </c>
    </row>
    <row r="12" spans="1:19" ht="21" customHeight="1">
      <c r="A12" s="340" t="s">
        <v>109</v>
      </c>
      <c r="B12" s="338" t="s">
        <v>61</v>
      </c>
      <c r="C12" s="341">
        <v>0</v>
      </c>
      <c r="D12" s="341"/>
      <c r="E12" s="342">
        <v>0</v>
      </c>
      <c r="F12" s="342">
        <v>0</v>
      </c>
      <c r="G12" s="342">
        <v>0</v>
      </c>
      <c r="H12" s="342"/>
      <c r="I12" s="339">
        <v>0</v>
      </c>
      <c r="J12" s="339">
        <v>0</v>
      </c>
      <c r="K12" s="339">
        <f t="shared" si="0"/>
        <v>2</v>
      </c>
      <c r="L12" s="339">
        <v>0</v>
      </c>
      <c r="M12" s="339">
        <v>2</v>
      </c>
      <c r="N12" s="339">
        <v>0</v>
      </c>
      <c r="O12" s="339">
        <v>0</v>
      </c>
      <c r="P12" s="339">
        <v>0</v>
      </c>
      <c r="Q12" s="390">
        <f t="shared" si="1"/>
        <v>0</v>
      </c>
      <c r="R12" s="390">
        <f t="shared" si="2"/>
        <v>0</v>
      </c>
      <c r="S12" s="390">
        <f t="shared" si="3"/>
        <v>-2</v>
      </c>
    </row>
    <row r="13" spans="1:19" ht="21" customHeight="1">
      <c r="A13" s="340" t="s">
        <v>110</v>
      </c>
      <c r="B13" s="338" t="s">
        <v>61</v>
      </c>
      <c r="C13" s="343">
        <v>0</v>
      </c>
      <c r="D13" s="343">
        <v>0</v>
      </c>
      <c r="E13" s="343">
        <v>0</v>
      </c>
      <c r="F13" s="342">
        <v>0</v>
      </c>
      <c r="G13" s="342">
        <v>0</v>
      </c>
      <c r="H13" s="343"/>
      <c r="I13" s="339">
        <v>0</v>
      </c>
      <c r="J13" s="339">
        <v>0</v>
      </c>
      <c r="K13" s="339">
        <f t="shared" si="0"/>
        <v>0</v>
      </c>
      <c r="L13" s="339">
        <v>0</v>
      </c>
      <c r="M13" s="339">
        <v>0</v>
      </c>
      <c r="N13" s="339">
        <v>0</v>
      </c>
      <c r="O13" s="339">
        <v>0</v>
      </c>
      <c r="P13" s="339">
        <v>0</v>
      </c>
      <c r="Q13" s="390">
        <f t="shared" si="1"/>
        <v>0</v>
      </c>
      <c r="R13" s="390">
        <f t="shared" si="2"/>
        <v>0</v>
      </c>
      <c r="S13" s="390">
        <f t="shared" si="3"/>
        <v>0</v>
      </c>
    </row>
    <row r="14" spans="1:19" s="332" customFormat="1" ht="21" customHeight="1">
      <c r="A14" s="333" t="s">
        <v>99</v>
      </c>
      <c r="B14" s="334" t="s">
        <v>43</v>
      </c>
      <c r="C14" s="344">
        <f>C15+C16+C17</f>
        <v>13</v>
      </c>
      <c r="D14" s="344">
        <f>D15+D16+D17</f>
        <v>62</v>
      </c>
      <c r="E14" s="336">
        <v>162.5</v>
      </c>
      <c r="F14" s="337">
        <v>1300</v>
      </c>
      <c r="G14" s="337">
        <v>187.9</v>
      </c>
      <c r="H14" s="337"/>
      <c r="I14" s="339">
        <v>8</v>
      </c>
      <c r="J14" s="339">
        <v>1</v>
      </c>
      <c r="K14" s="339">
        <f t="shared" si="0"/>
        <v>33</v>
      </c>
      <c r="L14" s="339">
        <v>3</v>
      </c>
      <c r="M14" s="339">
        <v>32</v>
      </c>
      <c r="N14" s="332">
        <f>ROUND(C14/I14*100,1)</f>
        <v>162.5</v>
      </c>
      <c r="O14" s="332">
        <f>ROUND(C14/J14*100,1)</f>
        <v>1300</v>
      </c>
      <c r="P14" s="332">
        <f>ROUND(D14/K14*100,1)</f>
        <v>187.9</v>
      </c>
      <c r="Q14" s="390">
        <f t="shared" si="1"/>
        <v>5</v>
      </c>
      <c r="R14" s="390">
        <f t="shared" si="2"/>
        <v>12</v>
      </c>
      <c r="S14" s="390">
        <f t="shared" si="3"/>
        <v>29</v>
      </c>
    </row>
    <row r="15" spans="1:19" ht="21" customHeight="1">
      <c r="A15" s="340" t="s">
        <v>108</v>
      </c>
      <c r="B15" s="338" t="s">
        <v>61</v>
      </c>
      <c r="C15" s="341">
        <v>13</v>
      </c>
      <c r="D15" s="341">
        <v>62</v>
      </c>
      <c r="E15" s="336">
        <v>162.5</v>
      </c>
      <c r="F15" s="337">
        <v>1300</v>
      </c>
      <c r="G15" s="337">
        <v>187.9</v>
      </c>
      <c r="H15" s="337"/>
      <c r="I15" s="339">
        <v>8</v>
      </c>
      <c r="J15" s="339">
        <v>1</v>
      </c>
      <c r="K15" s="339">
        <f t="shared" si="0"/>
        <v>33</v>
      </c>
      <c r="L15" s="339">
        <v>3</v>
      </c>
      <c r="M15" s="339">
        <v>32</v>
      </c>
      <c r="N15" s="332">
        <f>ROUND(C15/I15*100,1)</f>
        <v>162.5</v>
      </c>
      <c r="O15" s="332">
        <f>ROUND(C15/J15*100,1)</f>
        <v>1300</v>
      </c>
      <c r="P15" s="332">
        <f>ROUND(D15/K15*100,1)</f>
        <v>187.9</v>
      </c>
      <c r="Q15" s="390">
        <f t="shared" si="1"/>
        <v>5</v>
      </c>
      <c r="R15" s="390">
        <f t="shared" si="2"/>
        <v>12</v>
      </c>
      <c r="S15" s="390">
        <f t="shared" si="3"/>
        <v>29</v>
      </c>
    </row>
    <row r="16" spans="1:19" ht="21" customHeight="1">
      <c r="A16" s="340" t="s">
        <v>109</v>
      </c>
      <c r="B16" s="338" t="s">
        <v>61</v>
      </c>
      <c r="C16" s="342">
        <v>0</v>
      </c>
      <c r="D16" s="342">
        <v>0</v>
      </c>
      <c r="E16" s="342">
        <v>0</v>
      </c>
      <c r="F16" s="342">
        <v>0</v>
      </c>
      <c r="G16" s="342">
        <v>0</v>
      </c>
      <c r="H16" s="342"/>
      <c r="I16" s="339">
        <v>0</v>
      </c>
      <c r="J16" s="339">
        <v>0</v>
      </c>
      <c r="K16" s="339">
        <f t="shared" si="0"/>
        <v>0</v>
      </c>
      <c r="L16" s="339"/>
      <c r="M16" s="339"/>
      <c r="N16" s="339">
        <v>0</v>
      </c>
      <c r="O16" s="339">
        <v>0</v>
      </c>
      <c r="P16" s="339">
        <v>0</v>
      </c>
      <c r="Q16" s="390">
        <f t="shared" si="1"/>
        <v>0</v>
      </c>
      <c r="R16" s="390">
        <f t="shared" si="2"/>
        <v>0</v>
      </c>
      <c r="S16" s="390">
        <f t="shared" si="3"/>
        <v>0</v>
      </c>
    </row>
    <row r="17" spans="1:19" ht="21" customHeight="1">
      <c r="A17" s="340" t="s">
        <v>110</v>
      </c>
      <c r="B17" s="338" t="s">
        <v>61</v>
      </c>
      <c r="C17" s="343">
        <v>0</v>
      </c>
      <c r="D17" s="342">
        <v>0</v>
      </c>
      <c r="E17" s="342">
        <v>0</v>
      </c>
      <c r="F17" s="342">
        <v>0</v>
      </c>
      <c r="G17" s="342">
        <v>0</v>
      </c>
      <c r="H17" s="342"/>
      <c r="I17" s="339">
        <v>0</v>
      </c>
      <c r="J17" s="339">
        <v>0</v>
      </c>
      <c r="K17" s="339">
        <f t="shared" si="0"/>
        <v>0</v>
      </c>
      <c r="L17" s="339"/>
      <c r="M17" s="339"/>
      <c r="N17" s="339">
        <v>0</v>
      </c>
      <c r="O17" s="339">
        <v>0</v>
      </c>
      <c r="P17" s="339">
        <v>0</v>
      </c>
      <c r="Q17" s="390">
        <f t="shared" si="1"/>
        <v>0</v>
      </c>
      <c r="R17" s="390">
        <f t="shared" si="2"/>
        <v>0</v>
      </c>
      <c r="S17" s="390">
        <f t="shared" si="3"/>
        <v>0</v>
      </c>
    </row>
    <row r="18" spans="1:19" s="347" customFormat="1" ht="23.25" customHeight="1">
      <c r="A18" s="11" t="s">
        <v>289</v>
      </c>
      <c r="B18" s="157"/>
      <c r="C18" s="345"/>
      <c r="D18" s="345"/>
      <c r="E18" s="336"/>
      <c r="F18" s="336"/>
      <c r="G18" s="346"/>
      <c r="H18" s="346"/>
      <c r="K18" s="339">
        <f t="shared" si="0"/>
        <v>0</v>
      </c>
      <c r="N18" s="332"/>
      <c r="O18" s="332"/>
      <c r="P18" s="332"/>
      <c r="Q18" s="390">
        <f t="shared" si="1"/>
        <v>0</v>
      </c>
      <c r="R18" s="390">
        <f t="shared" si="2"/>
        <v>0</v>
      </c>
      <c r="S18" s="390">
        <f t="shared" si="3"/>
        <v>0</v>
      </c>
    </row>
    <row r="19" spans="1:19" ht="21" customHeight="1">
      <c r="A19" s="333" t="s">
        <v>101</v>
      </c>
      <c r="B19" s="334" t="s">
        <v>42</v>
      </c>
      <c r="C19" s="344">
        <v>2</v>
      </c>
      <c r="D19" s="344">
        <v>46</v>
      </c>
      <c r="E19" s="336">
        <v>14.3</v>
      </c>
      <c r="F19" s="336">
        <v>7.4</v>
      </c>
      <c r="G19" s="346">
        <v>58.2</v>
      </c>
      <c r="H19" s="346"/>
      <c r="I19" s="10">
        <v>14</v>
      </c>
      <c r="J19" s="10">
        <v>27</v>
      </c>
      <c r="K19" s="339">
        <f t="shared" si="0"/>
        <v>79</v>
      </c>
      <c r="L19" s="10">
        <v>11</v>
      </c>
      <c r="M19" s="10">
        <v>52</v>
      </c>
      <c r="N19" s="332">
        <f>ROUND(C19/I19*100,1)</f>
        <v>14.3</v>
      </c>
      <c r="O19" s="332">
        <f aca="true" t="shared" si="4" ref="O19:P21">ROUND(C19/J19*100,1)</f>
        <v>7.4</v>
      </c>
      <c r="P19" s="332">
        <f t="shared" si="4"/>
        <v>58.2</v>
      </c>
      <c r="Q19" s="390">
        <f t="shared" si="1"/>
        <v>-12</v>
      </c>
      <c r="R19" s="390">
        <f t="shared" si="2"/>
        <v>-25</v>
      </c>
      <c r="S19" s="390">
        <f t="shared" si="3"/>
        <v>-33</v>
      </c>
    </row>
    <row r="20" spans="1:19" ht="19.5" customHeight="1">
      <c r="A20" s="333" t="s">
        <v>102</v>
      </c>
      <c r="B20" s="348" t="s">
        <v>61</v>
      </c>
      <c r="C20" s="344">
        <v>2</v>
      </c>
      <c r="D20" s="344">
        <v>45</v>
      </c>
      <c r="E20" s="336">
        <v>14.3</v>
      </c>
      <c r="F20" s="336">
        <v>18.2</v>
      </c>
      <c r="G20" s="346">
        <v>70.3</v>
      </c>
      <c r="H20" s="346"/>
      <c r="I20" s="10">
        <v>14</v>
      </c>
      <c r="J20" s="10">
        <v>11</v>
      </c>
      <c r="K20" s="339">
        <f t="shared" si="0"/>
        <v>64</v>
      </c>
      <c r="L20" s="10">
        <v>6</v>
      </c>
      <c r="M20" s="10">
        <v>53</v>
      </c>
      <c r="N20" s="332">
        <f>ROUND(C20/I20*100,1)</f>
        <v>14.3</v>
      </c>
      <c r="O20" s="332">
        <f t="shared" si="4"/>
        <v>18.2</v>
      </c>
      <c r="P20" s="332">
        <f t="shared" si="4"/>
        <v>70.3</v>
      </c>
      <c r="Q20" s="390">
        <f t="shared" si="1"/>
        <v>-12</v>
      </c>
      <c r="R20" s="390">
        <f t="shared" si="2"/>
        <v>-9</v>
      </c>
      <c r="S20" s="390">
        <f t="shared" si="3"/>
        <v>-19</v>
      </c>
    </row>
    <row r="21" spans="1:19" ht="19.5" customHeight="1">
      <c r="A21" s="333" t="s">
        <v>103</v>
      </c>
      <c r="B21" s="314" t="s">
        <v>100</v>
      </c>
      <c r="C21" s="342">
        <v>0</v>
      </c>
      <c r="D21" s="336">
        <v>859.1</v>
      </c>
      <c r="E21" s="336">
        <v>0</v>
      </c>
      <c r="F21" s="336">
        <v>0</v>
      </c>
      <c r="G21" s="346">
        <v>77.9</v>
      </c>
      <c r="H21" s="346"/>
      <c r="I21" s="10">
        <v>281.8</v>
      </c>
      <c r="J21" s="10">
        <v>204.6</v>
      </c>
      <c r="K21" s="339">
        <f t="shared" si="0"/>
        <v>1103.3999999999999</v>
      </c>
      <c r="L21" s="10">
        <v>110.2</v>
      </c>
      <c r="M21" s="10">
        <v>898.8</v>
      </c>
      <c r="N21" s="339">
        <v>0</v>
      </c>
      <c r="O21" s="339">
        <v>0</v>
      </c>
      <c r="P21" s="332">
        <f t="shared" si="4"/>
        <v>77.9</v>
      </c>
      <c r="Q21" s="390">
        <f t="shared" si="1"/>
        <v>-281.8</v>
      </c>
      <c r="R21" s="390">
        <f t="shared" si="2"/>
        <v>-204.6</v>
      </c>
      <c r="S21" s="390">
        <f t="shared" si="3"/>
        <v>-244.29999999999984</v>
      </c>
    </row>
    <row r="22" spans="1:4" ht="19.5" customHeight="1">
      <c r="A22" s="333"/>
      <c r="B22" s="314"/>
      <c r="D22" s="343"/>
    </row>
    <row r="23" spans="1:7" s="314" customFormat="1" ht="21" customHeight="1">
      <c r="A23" s="349" t="s">
        <v>182</v>
      </c>
      <c r="B23" s="350"/>
      <c r="C23" s="350"/>
      <c r="D23" s="350"/>
      <c r="E23" s="350"/>
      <c r="F23" s="350"/>
      <c r="G23" s="350"/>
    </row>
    <row r="24" s="314" customFormat="1" ht="21" customHeight="1">
      <c r="A24" s="143" t="s">
        <v>336</v>
      </c>
    </row>
    <row r="25" s="314" customFormat="1" ht="21" customHeight="1">
      <c r="A25" s="143" t="s">
        <v>337</v>
      </c>
    </row>
    <row r="26" s="314" customFormat="1" ht="21" customHeight="1"/>
    <row r="27" s="314" customFormat="1" ht="21" customHeight="1"/>
    <row r="28" s="314" customFormat="1" ht="21" customHeight="1"/>
    <row r="29" s="314" customFormat="1" ht="21" customHeight="1"/>
    <row r="30" s="314" customFormat="1" ht="21" customHeight="1"/>
  </sheetData>
  <sheetProtection/>
  <mergeCells count="7">
    <mergeCell ref="A1:G1"/>
    <mergeCell ref="A3:A4"/>
    <mergeCell ref="B3:B4"/>
    <mergeCell ref="C3:C4"/>
    <mergeCell ref="D3:D4"/>
    <mergeCell ref="E3:F3"/>
    <mergeCell ref="G3:G4"/>
  </mergeCells>
  <printOptions horizontalCentered="1"/>
  <pageMargins left="0.47" right="0.3"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8">
      <selection activeCell="C24" sqref="C24"/>
    </sheetView>
  </sheetViews>
  <sheetFormatPr defaultColWidth="9.140625" defaultRowHeight="12.75"/>
  <cols>
    <col min="1" max="1" width="41.7109375" style="19" customWidth="1"/>
    <col min="2" max="2" width="15.140625" style="19" customWidth="1"/>
    <col min="3" max="3" width="13.7109375" style="19" customWidth="1"/>
    <col min="4" max="4" width="18.140625" style="19" customWidth="1"/>
    <col min="5" max="5" width="9.140625" style="19" customWidth="1"/>
    <col min="6" max="7" width="11.57421875" style="19" hidden="1" customWidth="1"/>
    <col min="8" max="8" width="10.421875" style="19" hidden="1" customWidth="1"/>
    <col min="9" max="9" width="0" style="19" hidden="1" customWidth="1"/>
    <col min="10" max="16384" width="9.140625" style="19" customWidth="1"/>
  </cols>
  <sheetData>
    <row r="1" spans="1:4" ht="39.75" customHeight="1">
      <c r="A1" s="391" t="s">
        <v>302</v>
      </c>
      <c r="B1" s="391"/>
      <c r="C1" s="391"/>
      <c r="D1" s="391"/>
    </row>
    <row r="2" spans="1:4" ht="21" customHeight="1" thickBot="1">
      <c r="A2" s="86"/>
      <c r="B2" s="86"/>
      <c r="C2" s="87"/>
      <c r="D2" s="88"/>
    </row>
    <row r="3" spans="1:4" ht="19.5" customHeight="1">
      <c r="A3" s="305"/>
      <c r="B3" s="306" t="s">
        <v>3</v>
      </c>
      <c r="C3" s="306" t="s">
        <v>3</v>
      </c>
      <c r="D3" s="306" t="s">
        <v>140</v>
      </c>
    </row>
    <row r="4" spans="1:4" ht="19.5" customHeight="1">
      <c r="A4" s="305"/>
      <c r="B4" s="307" t="s">
        <v>141</v>
      </c>
      <c r="C4" s="307" t="s">
        <v>144</v>
      </c>
      <c r="D4" s="307" t="s">
        <v>143</v>
      </c>
    </row>
    <row r="5" spans="1:4" s="89" customFormat="1" ht="19.5" customHeight="1">
      <c r="A5" s="308"/>
      <c r="B5" s="18" t="s">
        <v>241</v>
      </c>
      <c r="C5" s="183" t="s">
        <v>240</v>
      </c>
      <c r="D5" s="18" t="s">
        <v>145</v>
      </c>
    </row>
    <row r="6" spans="1:4" s="89" customFormat="1" ht="19.5" customHeight="1">
      <c r="A6" s="133" t="s">
        <v>276</v>
      </c>
      <c r="B6" s="309"/>
      <c r="C6" s="309"/>
      <c r="D6" s="309"/>
    </row>
    <row r="7" spans="1:4" s="89" customFormat="1" ht="19.5" customHeight="1">
      <c r="A7" s="27" t="s">
        <v>277</v>
      </c>
      <c r="B7" s="310">
        <f>'2. Vụ đông xuân'!D11</f>
        <v>47603.6</v>
      </c>
      <c r="C7" s="310">
        <f>'2. Vụ đông xuân'!E11</f>
        <v>46881.6</v>
      </c>
      <c r="D7" s="310">
        <f>C7/B7*100</f>
        <v>98.48330798511037</v>
      </c>
    </row>
    <row r="8" spans="1:4" s="89" customFormat="1" ht="19.5" customHeight="1">
      <c r="A8" s="27" t="s">
        <v>278</v>
      </c>
      <c r="B8" s="310">
        <f>'3. Vụ hè thu'!C10</f>
        <v>42649.2</v>
      </c>
      <c r="C8" s="310">
        <f>'3. Vụ hè thu'!D10</f>
        <v>41545.4</v>
      </c>
      <c r="D8" s="310">
        <f>C8/B8*100</f>
        <v>97.41190925034937</v>
      </c>
    </row>
    <row r="9" spans="1:4" s="89" customFormat="1" ht="19.5" customHeight="1">
      <c r="A9" s="27" t="s">
        <v>279</v>
      </c>
      <c r="B9" s="310">
        <v>5300</v>
      </c>
      <c r="C9" s="310">
        <v>3412</v>
      </c>
      <c r="D9" s="310">
        <f>C9/B9*100</f>
        <v>64.37735849056604</v>
      </c>
    </row>
    <row r="10" spans="1:4" s="89" customFormat="1" ht="19.5" customHeight="1">
      <c r="A10" s="133" t="s">
        <v>280</v>
      </c>
      <c r="B10" s="219"/>
      <c r="C10" s="219"/>
      <c r="D10" s="310"/>
    </row>
    <row r="11" spans="1:4" s="89" customFormat="1" ht="19.5" customHeight="1">
      <c r="A11" s="133" t="s">
        <v>281</v>
      </c>
      <c r="B11" s="219"/>
      <c r="C11" s="219"/>
      <c r="D11" s="310"/>
    </row>
    <row r="12" spans="1:4" s="89" customFormat="1" ht="19.5" customHeight="1">
      <c r="A12" s="27" t="s">
        <v>194</v>
      </c>
      <c r="B12" s="311">
        <f>'2. Vụ đông xuân'!D15</f>
        <v>2212.1</v>
      </c>
      <c r="C12" s="311">
        <f>'2. Vụ đông xuân'!E15</f>
        <v>2319.2</v>
      </c>
      <c r="D12" s="310">
        <f>C12/B12*100</f>
        <v>104.8415532751684</v>
      </c>
    </row>
    <row r="13" spans="1:4" s="89" customFormat="1" ht="19.5" customHeight="1">
      <c r="A13" s="27" t="s">
        <v>195</v>
      </c>
      <c r="B13" s="311">
        <f>'2. Vụ đông xuân'!D47</f>
        <v>8258.2</v>
      </c>
      <c r="C13" s="311">
        <f>'2. Vụ đông xuân'!E47</f>
        <v>8520.9</v>
      </c>
      <c r="D13" s="310">
        <f>C13/B13*100</f>
        <v>103.18108062289602</v>
      </c>
    </row>
    <row r="14" spans="1:4" s="89" customFormat="1" ht="19.5" customHeight="1">
      <c r="A14" s="27" t="s">
        <v>196</v>
      </c>
      <c r="B14" s="311">
        <f>'2. Vụ đông xuân'!D55</f>
        <v>5778</v>
      </c>
      <c r="C14" s="311">
        <f>'2. Vụ đông xuân'!E55</f>
        <v>5696.9</v>
      </c>
      <c r="D14" s="310">
        <f>C14/B14*100</f>
        <v>98.5964001384562</v>
      </c>
    </row>
    <row r="15" spans="1:4" s="89" customFormat="1" ht="19.5" customHeight="1">
      <c r="A15" s="27" t="s">
        <v>197</v>
      </c>
      <c r="B15" s="310">
        <f>'2. Vụ đông xuân'!D59</f>
        <v>1150.6</v>
      </c>
      <c r="C15" s="310">
        <f>'2. Vụ đông xuân'!E59</f>
        <v>1150.1</v>
      </c>
      <c r="D15" s="310">
        <f>C15/B15*100</f>
        <v>99.95654441161133</v>
      </c>
    </row>
    <row r="16" spans="1:4" ht="19.5" customHeight="1">
      <c r="A16" s="133" t="s">
        <v>282</v>
      </c>
      <c r="B16" s="309"/>
      <c r="C16" s="309"/>
      <c r="D16" s="309"/>
    </row>
    <row r="17" spans="1:10" ht="19.5" customHeight="1">
      <c r="A17" s="27" t="s">
        <v>194</v>
      </c>
      <c r="B17" s="310">
        <f>'3. Vụ hè thu'!C14</f>
        <v>3534.4</v>
      </c>
      <c r="C17" s="310">
        <f>'3. Vụ hè thu'!D14</f>
        <v>3977.1</v>
      </c>
      <c r="D17" s="310">
        <f>C17/B17*100</f>
        <v>112.52546401086462</v>
      </c>
      <c r="F17" s="264">
        <v>5124.4</v>
      </c>
      <c r="G17" s="264">
        <v>5746.5</v>
      </c>
      <c r="H17" s="310">
        <f aca="true" t="shared" si="0" ref="H17:I20">F17-B12</f>
        <v>2912.2999999999997</v>
      </c>
      <c r="I17" s="20">
        <f t="shared" si="0"/>
        <v>3427.3</v>
      </c>
      <c r="J17" s="20"/>
    </row>
    <row r="18" spans="1:10" ht="19.5" customHeight="1">
      <c r="A18" s="27" t="s">
        <v>195</v>
      </c>
      <c r="B18" s="310">
        <f>'3. Vụ hè thu'!C46</f>
        <v>1706.1</v>
      </c>
      <c r="C18" s="310">
        <f>'3. Vụ hè thu'!D46</f>
        <v>1825.7</v>
      </c>
      <c r="D18" s="310">
        <f>C18/B18*100</f>
        <v>107.0101400855753</v>
      </c>
      <c r="F18" s="310">
        <v>9612.9</v>
      </c>
      <c r="G18" s="310">
        <v>9964.3</v>
      </c>
      <c r="H18" s="310">
        <f t="shared" si="0"/>
        <v>1354.699999999999</v>
      </c>
      <c r="I18" s="20">
        <f t="shared" si="0"/>
        <v>1443.3999999999996</v>
      </c>
      <c r="J18" s="20"/>
    </row>
    <row r="19" spans="1:10" ht="19.5" customHeight="1">
      <c r="A19" s="27" t="s">
        <v>196</v>
      </c>
      <c r="B19" s="310">
        <f>'3. Vụ hè thu'!C54</f>
        <v>5062</v>
      </c>
      <c r="C19" s="310">
        <f>'3. Vụ hè thu'!D54</f>
        <v>5759.4</v>
      </c>
      <c r="D19" s="310">
        <f>C19/B19*100</f>
        <v>113.77716317661002</v>
      </c>
      <c r="F19" s="310">
        <v>10334.4</v>
      </c>
      <c r="G19" s="310">
        <v>10840</v>
      </c>
      <c r="H19" s="310">
        <f t="shared" si="0"/>
        <v>4556.4</v>
      </c>
      <c r="I19" s="20">
        <f t="shared" si="0"/>
        <v>5143.1</v>
      </c>
      <c r="J19" s="20"/>
    </row>
    <row r="20" spans="1:10" ht="19.5" customHeight="1">
      <c r="A20" s="27" t="s">
        <v>197</v>
      </c>
      <c r="B20" s="310">
        <f>'3. Vụ hè thu'!C58</f>
        <v>670.9</v>
      </c>
      <c r="C20" s="310">
        <f>'3. Vụ hè thu'!D58</f>
        <v>618.5</v>
      </c>
      <c r="D20" s="310">
        <f>C20/B20*100</f>
        <v>92.18959606498733</v>
      </c>
      <c r="F20" s="310">
        <v>1814.2</v>
      </c>
      <c r="G20" s="310">
        <v>1821.5</v>
      </c>
      <c r="H20" s="310">
        <f t="shared" si="0"/>
        <v>663.6000000000001</v>
      </c>
      <c r="I20" s="20">
        <f t="shared" si="0"/>
        <v>671.4000000000001</v>
      </c>
      <c r="J20" s="20"/>
    </row>
    <row r="21" ht="19.5" customHeight="1">
      <c r="A21" s="133" t="s">
        <v>300</v>
      </c>
    </row>
    <row r="22" spans="1:4" ht="19.5" customHeight="1">
      <c r="A22" s="27" t="s">
        <v>194</v>
      </c>
      <c r="B22" s="389">
        <f>6317.5-B17-B12</f>
        <v>571</v>
      </c>
      <c r="C22" s="267">
        <f>6296.3-C17-C12</f>
        <v>0</v>
      </c>
      <c r="D22" s="267">
        <f>C22/B22*100</f>
        <v>0</v>
      </c>
    </row>
    <row r="23" spans="1:4" ht="19.5" customHeight="1">
      <c r="A23" s="27" t="s">
        <v>195</v>
      </c>
      <c r="B23" s="389">
        <f>10146.3-B18-B13</f>
        <v>181.99999999999818</v>
      </c>
      <c r="C23" s="267">
        <f>10346.6-C18-C13</f>
        <v>0</v>
      </c>
      <c r="D23" s="267">
        <f>C23/B23*100</f>
        <v>0</v>
      </c>
    </row>
    <row r="24" spans="1:4" ht="19.5" customHeight="1">
      <c r="A24" s="27" t="s">
        <v>196</v>
      </c>
      <c r="B24" s="389">
        <f>13329-B19-B14</f>
        <v>2489</v>
      </c>
      <c r="C24" s="267">
        <f>11456.3-C19-C14</f>
        <v>0</v>
      </c>
      <c r="D24" s="267">
        <f>C24/B24*100</f>
        <v>0</v>
      </c>
    </row>
    <row r="25" spans="1:4" ht="19.5" customHeight="1">
      <c r="A25" s="27" t="s">
        <v>197</v>
      </c>
      <c r="B25" s="389">
        <f>1883.5-B20-B15</f>
        <v>62</v>
      </c>
      <c r="C25" s="267">
        <f>1768.6-C20-C15</f>
        <v>0</v>
      </c>
      <c r="D25" s="267">
        <f>C25/B25*100</f>
        <v>0</v>
      </c>
    </row>
    <row r="28" spans="2:3" ht="12.75">
      <c r="B28" s="20"/>
      <c r="C28" s="20"/>
    </row>
    <row r="29" spans="2:3" ht="12.75">
      <c r="B29" s="20"/>
      <c r="C29" s="20"/>
    </row>
    <row r="30" spans="2:3" ht="12.75">
      <c r="B30" s="20"/>
      <c r="C30" s="20"/>
    </row>
    <row r="31" spans="2:3" ht="12.75">
      <c r="B31" s="20"/>
      <c r="C31" s="20"/>
    </row>
    <row r="32" spans="2:3" ht="12.75">
      <c r="B32" s="20"/>
      <c r="C32" s="20"/>
    </row>
  </sheetData>
  <sheetProtection/>
  <mergeCells count="1">
    <mergeCell ref="A1:D1"/>
  </mergeCells>
  <printOptions horizontalCentered="1"/>
  <pageMargins left="0.52"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G62"/>
  <sheetViews>
    <sheetView zoomScalePageLayoutView="0" workbookViewId="0" topLeftCell="A25">
      <selection activeCell="A1" sqref="A1:F33"/>
    </sheetView>
  </sheetViews>
  <sheetFormatPr defaultColWidth="9.140625" defaultRowHeight="12.75"/>
  <cols>
    <col min="1" max="1" width="6.00390625" style="314" customWidth="1"/>
    <col min="2" max="2" width="31.57421875" style="314" customWidth="1"/>
    <col min="3" max="3" width="8.421875" style="314" customWidth="1"/>
    <col min="4" max="4" width="16.421875" style="314" customWidth="1"/>
    <col min="5" max="5" width="15.421875" style="314" customWidth="1"/>
    <col min="6" max="6" width="16.00390625" style="314" customWidth="1"/>
    <col min="7" max="16384" width="9.140625" style="314" customWidth="1"/>
  </cols>
  <sheetData>
    <row r="1" spans="1:6" ht="30.75" customHeight="1">
      <c r="A1" s="392" t="s">
        <v>342</v>
      </c>
      <c r="B1" s="392"/>
      <c r="C1" s="392"/>
      <c r="D1" s="392"/>
      <c r="E1" s="392"/>
      <c r="F1" s="392"/>
    </row>
    <row r="2" spans="1:6" ht="19.5" customHeight="1" thickBot="1">
      <c r="A2" s="351"/>
      <c r="B2" s="324"/>
      <c r="C2" s="324"/>
      <c r="D2" s="324"/>
      <c r="E2" s="324"/>
      <c r="F2" s="324"/>
    </row>
    <row r="3" spans="1:6" ht="79.5" customHeight="1">
      <c r="A3" s="222"/>
      <c r="B3" s="352"/>
      <c r="C3" s="353" t="s">
        <v>290</v>
      </c>
      <c r="D3" s="224" t="s">
        <v>385</v>
      </c>
      <c r="E3" s="224" t="s">
        <v>343</v>
      </c>
      <c r="F3" s="224" t="s">
        <v>344</v>
      </c>
    </row>
    <row r="4" spans="1:6" ht="19.5" customHeight="1">
      <c r="A4" s="354"/>
      <c r="B4" s="351"/>
      <c r="C4" s="351"/>
      <c r="D4" s="355"/>
      <c r="E4" s="355"/>
      <c r="F4" s="355"/>
    </row>
    <row r="5" spans="1:7" ht="19.5" customHeight="1">
      <c r="A5" s="354" t="s">
        <v>291</v>
      </c>
      <c r="B5" s="351"/>
      <c r="C5" s="356" t="s">
        <v>292</v>
      </c>
      <c r="D5" s="263">
        <v>78255.1</v>
      </c>
      <c r="E5" s="263">
        <v>77919.9</v>
      </c>
      <c r="F5" s="357">
        <f>+E5/D5*100</f>
        <v>99.57165731051393</v>
      </c>
      <c r="G5" s="358"/>
    </row>
    <row r="6" spans="1:7" ht="19.5" customHeight="1">
      <c r="A6" s="354" t="s">
        <v>293</v>
      </c>
      <c r="B6" s="359"/>
      <c r="C6" s="360" t="s">
        <v>0</v>
      </c>
      <c r="D6" s="263">
        <f>D13+D17</f>
        <v>346373.19999999995</v>
      </c>
      <c r="E6" s="263">
        <f>+E13+E17</f>
        <v>352380.2</v>
      </c>
      <c r="F6" s="357">
        <f>+E6/D6*100</f>
        <v>101.7342565764326</v>
      </c>
      <c r="G6" s="358"/>
    </row>
    <row r="7" spans="1:6" ht="10.5" customHeight="1">
      <c r="A7" s="361"/>
      <c r="B7" s="362"/>
      <c r="C7" s="362"/>
      <c r="D7" s="363"/>
      <c r="E7" s="363"/>
      <c r="F7" s="355"/>
    </row>
    <row r="8" spans="1:6" ht="19.5" customHeight="1">
      <c r="A8" s="354" t="s">
        <v>294</v>
      </c>
      <c r="B8" s="351"/>
      <c r="C8" s="351"/>
      <c r="D8" s="363"/>
      <c r="E8" s="363"/>
      <c r="F8" s="355"/>
    </row>
    <row r="9" spans="1:6" ht="19.5" customHeight="1">
      <c r="A9" s="364" t="s">
        <v>295</v>
      </c>
      <c r="B9" s="361"/>
      <c r="C9" s="361"/>
      <c r="D9" s="363"/>
      <c r="E9" s="363"/>
      <c r="F9" s="355"/>
    </row>
    <row r="10" spans="1:6" ht="19.5" customHeight="1">
      <c r="A10" s="351"/>
      <c r="B10" s="365" t="s">
        <v>248</v>
      </c>
      <c r="C10" s="365"/>
      <c r="D10" s="363"/>
      <c r="E10" s="363"/>
      <c r="F10" s="355"/>
    </row>
    <row r="11" spans="1:7" ht="19.5" customHeight="1">
      <c r="A11" s="351"/>
      <c r="B11" s="314" t="s">
        <v>296</v>
      </c>
      <c r="C11" s="324" t="s">
        <v>292</v>
      </c>
      <c r="D11" s="264">
        <v>47603.6</v>
      </c>
      <c r="E11" s="264">
        <v>46881.6</v>
      </c>
      <c r="F11" s="355">
        <f>ROUND(E11/D11*100,1)</f>
        <v>98.5</v>
      </c>
      <c r="G11" s="358"/>
    </row>
    <row r="12" spans="1:7" ht="19.5" customHeight="1">
      <c r="A12" s="351"/>
      <c r="B12" s="314" t="s">
        <v>297</v>
      </c>
      <c r="C12" s="324" t="s">
        <v>298</v>
      </c>
      <c r="D12" s="264">
        <f>ROUND((D13*10/D11),1)</f>
        <v>69.7</v>
      </c>
      <c r="E12" s="264">
        <f>ROUND(E13*10/E11,1)</f>
        <v>71.9</v>
      </c>
      <c r="F12" s="355">
        <f>ROUND(E12/D12*100,1)</f>
        <v>103.2</v>
      </c>
      <c r="G12" s="358"/>
    </row>
    <row r="13" spans="1:7" ht="19.5" customHeight="1">
      <c r="A13" s="351"/>
      <c r="B13" s="366" t="s">
        <v>299</v>
      </c>
      <c r="C13" s="324" t="s">
        <v>0</v>
      </c>
      <c r="D13" s="264">
        <v>331938.1</v>
      </c>
      <c r="E13" s="373">
        <v>336962.2</v>
      </c>
      <c r="F13" s="355">
        <f aca="true" t="shared" si="0" ref="F13:F33">ROUND(E13/D13*100,1)</f>
        <v>101.5</v>
      </c>
      <c r="G13" s="358"/>
    </row>
    <row r="14" spans="1:7" ht="19.5" customHeight="1">
      <c r="A14" s="351"/>
      <c r="B14" s="365" t="s">
        <v>249</v>
      </c>
      <c r="C14" s="365"/>
      <c r="D14" s="264"/>
      <c r="E14" s="264"/>
      <c r="F14" s="355"/>
      <c r="G14" s="358"/>
    </row>
    <row r="15" spans="1:7" ht="19.5" customHeight="1">
      <c r="A15" s="351"/>
      <c r="B15" s="314" t="s">
        <v>296</v>
      </c>
      <c r="C15" s="324" t="s">
        <v>292</v>
      </c>
      <c r="D15" s="264">
        <v>2212.1</v>
      </c>
      <c r="E15" s="264">
        <v>2319.2</v>
      </c>
      <c r="F15" s="355">
        <f t="shared" si="0"/>
        <v>104.8</v>
      </c>
      <c r="G15" s="358"/>
    </row>
    <row r="16" spans="1:7" ht="19.5" customHeight="1">
      <c r="A16" s="351"/>
      <c r="B16" s="314" t="s">
        <v>297</v>
      </c>
      <c r="C16" s="324" t="s">
        <v>298</v>
      </c>
      <c r="D16" s="264">
        <f>ROUND((D17*10/D15),1)</f>
        <v>65.3</v>
      </c>
      <c r="E16" s="264">
        <f>ROUND(E17*10/E15,1)</f>
        <v>66.5</v>
      </c>
      <c r="F16" s="355">
        <f t="shared" si="0"/>
        <v>101.8</v>
      </c>
      <c r="G16" s="358"/>
    </row>
    <row r="17" spans="1:7" ht="19.5" customHeight="1">
      <c r="A17" s="351"/>
      <c r="B17" s="366" t="s">
        <v>299</v>
      </c>
      <c r="C17" s="324" t="s">
        <v>0</v>
      </c>
      <c r="D17" s="264">
        <v>14435.1</v>
      </c>
      <c r="E17" s="264">
        <v>15418</v>
      </c>
      <c r="F17" s="355">
        <f t="shared" si="0"/>
        <v>106.8</v>
      </c>
      <c r="G17" s="358"/>
    </row>
    <row r="18" spans="1:7" ht="19.5" customHeight="1">
      <c r="A18" s="351"/>
      <c r="B18" s="365" t="s">
        <v>250</v>
      </c>
      <c r="C18" s="365"/>
      <c r="D18" s="264"/>
      <c r="E18" s="264"/>
      <c r="F18" s="355"/>
      <c r="G18" s="358"/>
    </row>
    <row r="19" spans="1:7" ht="19.5" customHeight="1">
      <c r="A19" s="351"/>
      <c r="B19" s="314" t="s">
        <v>296</v>
      </c>
      <c r="C19" s="324" t="s">
        <v>292</v>
      </c>
      <c r="D19" s="264">
        <v>137.8</v>
      </c>
      <c r="E19" s="264">
        <v>149.2</v>
      </c>
      <c r="F19" s="355">
        <f t="shared" si="0"/>
        <v>108.3</v>
      </c>
      <c r="G19" s="358"/>
    </row>
    <row r="20" spans="1:7" ht="19.5" customHeight="1">
      <c r="A20" s="351"/>
      <c r="B20" s="314" t="s">
        <v>297</v>
      </c>
      <c r="C20" s="324" t="s">
        <v>298</v>
      </c>
      <c r="D20" s="264">
        <f>ROUND((D21*10/D19),1)</f>
        <v>62.1</v>
      </c>
      <c r="E20" s="264">
        <f>ROUND(E21*10/E19,1)</f>
        <v>62.5</v>
      </c>
      <c r="F20" s="355">
        <f t="shared" si="0"/>
        <v>100.6</v>
      </c>
      <c r="G20" s="358"/>
    </row>
    <row r="21" spans="1:7" ht="19.5" customHeight="1">
      <c r="A21" s="351"/>
      <c r="B21" s="366" t="s">
        <v>299</v>
      </c>
      <c r="C21" s="324" t="s">
        <v>0</v>
      </c>
      <c r="D21" s="264">
        <v>856.2</v>
      </c>
      <c r="E21" s="264">
        <v>932.5</v>
      </c>
      <c r="F21" s="355">
        <f t="shared" si="0"/>
        <v>108.9</v>
      </c>
      <c r="G21" s="358"/>
    </row>
    <row r="22" spans="1:7" ht="19.5" customHeight="1">
      <c r="A22" s="351"/>
      <c r="B22" s="365" t="s">
        <v>251</v>
      </c>
      <c r="C22" s="365"/>
      <c r="D22" s="264"/>
      <c r="E22" s="264"/>
      <c r="F22" s="355"/>
      <c r="G22" s="358"/>
    </row>
    <row r="23" spans="1:7" ht="19.5" customHeight="1">
      <c r="A23" s="351"/>
      <c r="B23" s="314" t="s">
        <v>296</v>
      </c>
      <c r="C23" s="324" t="s">
        <v>292</v>
      </c>
      <c r="D23" s="264">
        <v>8230.4</v>
      </c>
      <c r="E23" s="264">
        <v>8062.3</v>
      </c>
      <c r="F23" s="355">
        <f t="shared" si="0"/>
        <v>98</v>
      </c>
      <c r="G23" s="358"/>
    </row>
    <row r="24" spans="1:7" ht="19.5" customHeight="1">
      <c r="A24" s="351"/>
      <c r="B24" s="314" t="s">
        <v>297</v>
      </c>
      <c r="C24" s="324" t="s">
        <v>298</v>
      </c>
      <c r="D24" s="264">
        <f>ROUND((D25*10/D23),1)</f>
        <v>279.4</v>
      </c>
      <c r="E24" s="264">
        <f>ROUND(E25*10/E23,1)</f>
        <v>288.3</v>
      </c>
      <c r="F24" s="355">
        <f t="shared" si="0"/>
        <v>103.2</v>
      </c>
      <c r="G24" s="358"/>
    </row>
    <row r="25" spans="1:7" ht="19.5" customHeight="1">
      <c r="A25" s="351"/>
      <c r="B25" s="366" t="s">
        <v>299</v>
      </c>
      <c r="C25" s="324" t="s">
        <v>0</v>
      </c>
      <c r="D25" s="264">
        <v>229990.2</v>
      </c>
      <c r="E25" s="373">
        <v>232407</v>
      </c>
      <c r="F25" s="355">
        <f t="shared" si="0"/>
        <v>101.1</v>
      </c>
      <c r="G25" s="358"/>
    </row>
    <row r="26" spans="1:7" ht="19.5" customHeight="1">
      <c r="A26" s="351"/>
      <c r="B26" s="365" t="s">
        <v>252</v>
      </c>
      <c r="C26" s="365"/>
      <c r="D26" s="264"/>
      <c r="E26" s="264"/>
      <c r="F26" s="355"/>
      <c r="G26" s="358"/>
    </row>
    <row r="27" spans="1:7" ht="19.5" customHeight="1">
      <c r="A27" s="351"/>
      <c r="B27" s="314" t="s">
        <v>296</v>
      </c>
      <c r="C27" s="324" t="s">
        <v>292</v>
      </c>
      <c r="D27" s="264">
        <v>142.4</v>
      </c>
      <c r="E27" s="264">
        <v>140.9</v>
      </c>
      <c r="F27" s="355">
        <f t="shared" si="0"/>
        <v>98.9</v>
      </c>
      <c r="G27" s="358"/>
    </row>
    <row r="28" spans="1:7" ht="19.5" customHeight="1">
      <c r="A28" s="351"/>
      <c r="B28" s="314" t="s">
        <v>297</v>
      </c>
      <c r="C28" s="324" t="s">
        <v>298</v>
      </c>
      <c r="D28" s="264">
        <f>ROUND((D29*10/D27),1)</f>
        <v>562.7</v>
      </c>
      <c r="E28" s="264">
        <f>ROUND(E29*10/E27,1)</f>
        <v>546.1</v>
      </c>
      <c r="F28" s="355">
        <f t="shared" si="0"/>
        <v>97</v>
      </c>
      <c r="G28" s="358"/>
    </row>
    <row r="29" spans="1:7" ht="19.5" customHeight="1">
      <c r="A29" s="351"/>
      <c r="B29" s="366" t="s">
        <v>299</v>
      </c>
      <c r="C29" s="324" t="s">
        <v>0</v>
      </c>
      <c r="D29" s="264">
        <v>8013.2</v>
      </c>
      <c r="E29" s="264">
        <v>7694.8</v>
      </c>
      <c r="F29" s="355">
        <f t="shared" si="0"/>
        <v>96</v>
      </c>
      <c r="G29" s="358"/>
    </row>
    <row r="30" spans="1:7" ht="19.5" customHeight="1">
      <c r="A30" s="351"/>
      <c r="B30" s="365" t="s">
        <v>253</v>
      </c>
      <c r="C30" s="365"/>
      <c r="D30" s="264"/>
      <c r="E30" s="264"/>
      <c r="F30" s="355"/>
      <c r="G30" s="358"/>
    </row>
    <row r="31" spans="1:7" ht="19.5" customHeight="1">
      <c r="A31" s="351"/>
      <c r="B31" s="314" t="s">
        <v>296</v>
      </c>
      <c r="C31" s="324" t="s">
        <v>292</v>
      </c>
      <c r="D31" s="264">
        <v>6.2</v>
      </c>
      <c r="E31" s="264">
        <v>2.7</v>
      </c>
      <c r="F31" s="355">
        <f t="shared" si="0"/>
        <v>43.5</v>
      </c>
      <c r="G31" s="358"/>
    </row>
    <row r="32" spans="1:7" ht="19.5" customHeight="1">
      <c r="A32" s="351"/>
      <c r="B32" s="314" t="s">
        <v>297</v>
      </c>
      <c r="C32" s="324" t="s">
        <v>298</v>
      </c>
      <c r="D32" s="264">
        <f>ROUND((D33*10/D31),1)</f>
        <v>27.9</v>
      </c>
      <c r="E32" s="264">
        <f>ROUND(E33*10/E31,1)</f>
        <v>28.1</v>
      </c>
      <c r="F32" s="355">
        <f t="shared" si="0"/>
        <v>100.7</v>
      </c>
      <c r="G32" s="358"/>
    </row>
    <row r="33" spans="1:7" ht="19.5" customHeight="1">
      <c r="A33" s="351"/>
      <c r="B33" s="366" t="s">
        <v>299</v>
      </c>
      <c r="C33" s="324" t="s">
        <v>0</v>
      </c>
      <c r="D33" s="264">
        <v>17.3</v>
      </c>
      <c r="E33" s="264">
        <v>7.6</v>
      </c>
      <c r="F33" s="355">
        <f t="shared" si="0"/>
        <v>43.9</v>
      </c>
      <c r="G33" s="358"/>
    </row>
    <row r="34" spans="1:7" ht="19.5" customHeight="1">
      <c r="A34" s="351"/>
      <c r="B34" s="366"/>
      <c r="C34" s="366"/>
      <c r="D34" s="367"/>
      <c r="E34" s="367"/>
      <c r="F34" s="355"/>
      <c r="G34" s="358"/>
    </row>
    <row r="35" spans="1:7" ht="39.75" customHeight="1">
      <c r="A35" s="393" t="s">
        <v>345</v>
      </c>
      <c r="B35" s="393"/>
      <c r="C35" s="393"/>
      <c r="D35" s="393"/>
      <c r="E35" s="393"/>
      <c r="F35" s="393"/>
      <c r="G35" s="358"/>
    </row>
    <row r="36" spans="1:7" ht="19.5" customHeight="1" thickBot="1">
      <c r="A36" s="351"/>
      <c r="B36" s="324"/>
      <c r="C36" s="324"/>
      <c r="D36" s="324"/>
      <c r="E36" s="324"/>
      <c r="F36" s="324"/>
      <c r="G36" s="358"/>
    </row>
    <row r="37" spans="1:7" ht="79.5" customHeight="1">
      <c r="A37" s="222"/>
      <c r="B37" s="352"/>
      <c r="C37" s="353" t="s">
        <v>290</v>
      </c>
      <c r="D37" s="224" t="s">
        <v>385</v>
      </c>
      <c r="E37" s="224" t="s">
        <v>343</v>
      </c>
      <c r="F37" s="224" t="s">
        <v>344</v>
      </c>
      <c r="G37" s="358"/>
    </row>
    <row r="38" spans="1:7" ht="19.5" customHeight="1">
      <c r="A38" s="368"/>
      <c r="B38" s="365" t="s">
        <v>254</v>
      </c>
      <c r="C38" s="365"/>
      <c r="D38" s="367"/>
      <c r="E38" s="367"/>
      <c r="F38" s="355"/>
      <c r="G38" s="358"/>
    </row>
    <row r="39" spans="1:7" ht="19.5" customHeight="1">
      <c r="A39" s="368"/>
      <c r="B39" s="314" t="s">
        <v>296</v>
      </c>
      <c r="C39" s="324" t="s">
        <v>292</v>
      </c>
      <c r="D39" s="264">
        <v>80</v>
      </c>
      <c r="E39" s="264">
        <v>78.7</v>
      </c>
      <c r="F39" s="355">
        <f aca="true" t="shared" si="1" ref="F39:F61">ROUND(E39/D39*100,1)</f>
        <v>98.4</v>
      </c>
      <c r="G39" s="358"/>
    </row>
    <row r="40" spans="1:7" ht="19.5" customHeight="1">
      <c r="A40" s="368"/>
      <c r="B40" s="314" t="s">
        <v>297</v>
      </c>
      <c r="C40" s="324" t="s">
        <v>298</v>
      </c>
      <c r="D40" s="264">
        <f>ROUND((D41*10/D39),1)</f>
        <v>73.4</v>
      </c>
      <c r="E40" s="264">
        <f>ROUND(E41*10/E39,1)</f>
        <v>73.8</v>
      </c>
      <c r="F40" s="355">
        <f t="shared" si="1"/>
        <v>100.5</v>
      </c>
      <c r="G40" s="358"/>
    </row>
    <row r="41" spans="2:7" ht="19.5" customHeight="1">
      <c r="B41" s="366" t="s">
        <v>299</v>
      </c>
      <c r="C41" s="324" t="s">
        <v>0</v>
      </c>
      <c r="D41" s="264">
        <v>587.3</v>
      </c>
      <c r="E41" s="264">
        <v>580.8</v>
      </c>
      <c r="F41" s="355">
        <f t="shared" si="1"/>
        <v>98.9</v>
      </c>
      <c r="G41" s="358"/>
    </row>
    <row r="42" spans="2:7" ht="19.5" customHeight="1">
      <c r="B42" s="365" t="s">
        <v>255</v>
      </c>
      <c r="C42" s="365"/>
      <c r="D42" s="264"/>
      <c r="E42" s="264"/>
      <c r="F42" s="355"/>
      <c r="G42" s="358"/>
    </row>
    <row r="43" spans="2:7" ht="19.5" customHeight="1">
      <c r="B43" s="314" t="s">
        <v>296</v>
      </c>
      <c r="C43" s="324" t="s">
        <v>292</v>
      </c>
      <c r="D43" s="264">
        <v>60.3</v>
      </c>
      <c r="E43" s="264">
        <v>34.4</v>
      </c>
      <c r="F43" s="355">
        <f t="shared" si="1"/>
        <v>57</v>
      </c>
      <c r="G43" s="358"/>
    </row>
    <row r="44" spans="2:7" ht="19.5" customHeight="1">
      <c r="B44" s="314" t="s">
        <v>297</v>
      </c>
      <c r="C44" s="324" t="s">
        <v>298</v>
      </c>
      <c r="D44" s="264">
        <f>ROUND((D45*10/D43),1)</f>
        <v>22.1</v>
      </c>
      <c r="E44" s="264">
        <f>ROUND(E45*10/E43,1)</f>
        <v>22.3</v>
      </c>
      <c r="F44" s="355">
        <f t="shared" si="1"/>
        <v>100.9</v>
      </c>
      <c r="G44" s="358"/>
    </row>
    <row r="45" spans="2:7" ht="19.5" customHeight="1">
      <c r="B45" s="366" t="s">
        <v>299</v>
      </c>
      <c r="C45" s="324" t="s">
        <v>0</v>
      </c>
      <c r="D45" s="264">
        <v>133.5</v>
      </c>
      <c r="E45" s="264">
        <v>76.7</v>
      </c>
      <c r="F45" s="355">
        <f t="shared" si="1"/>
        <v>57.5</v>
      </c>
      <c r="G45" s="358"/>
    </row>
    <row r="46" spans="2:7" ht="19.5" customHeight="1">
      <c r="B46" s="365" t="s">
        <v>256</v>
      </c>
      <c r="C46" s="365"/>
      <c r="D46" s="264"/>
      <c r="E46" s="264"/>
      <c r="F46" s="355"/>
      <c r="G46" s="358"/>
    </row>
    <row r="47" spans="2:7" ht="19.5" customHeight="1">
      <c r="B47" s="314" t="s">
        <v>296</v>
      </c>
      <c r="C47" s="324" t="s">
        <v>292</v>
      </c>
      <c r="D47" s="264">
        <v>8258.2</v>
      </c>
      <c r="E47" s="264">
        <v>8520.9</v>
      </c>
      <c r="F47" s="355">
        <f t="shared" si="1"/>
        <v>103.2</v>
      </c>
      <c r="G47" s="358"/>
    </row>
    <row r="48" spans="2:7" ht="19.5" customHeight="1">
      <c r="B48" s="314" t="s">
        <v>297</v>
      </c>
      <c r="C48" s="324" t="s">
        <v>298</v>
      </c>
      <c r="D48" s="264">
        <f>ROUND((D49*10/D47),1)</f>
        <v>39</v>
      </c>
      <c r="E48" s="264">
        <f>ROUND(E49*10/E47,1)</f>
        <v>42.2</v>
      </c>
      <c r="F48" s="355">
        <f t="shared" si="1"/>
        <v>108.2</v>
      </c>
      <c r="G48" s="358"/>
    </row>
    <row r="49" spans="2:7" ht="19.5" customHeight="1">
      <c r="B49" s="366" t="s">
        <v>299</v>
      </c>
      <c r="C49" s="324" t="s">
        <v>0</v>
      </c>
      <c r="D49" s="264">
        <v>32219</v>
      </c>
      <c r="E49" s="264">
        <v>35974.7</v>
      </c>
      <c r="F49" s="355">
        <f t="shared" si="1"/>
        <v>111.7</v>
      </c>
      <c r="G49" s="358"/>
    </row>
    <row r="50" spans="2:7" ht="19.5" customHeight="1">
      <c r="B50" s="365" t="s">
        <v>257</v>
      </c>
      <c r="C50" s="365"/>
      <c r="D50" s="264"/>
      <c r="E50" s="264"/>
      <c r="F50" s="355"/>
      <c r="G50" s="358"/>
    </row>
    <row r="51" spans="2:7" ht="19.5" customHeight="1">
      <c r="B51" s="314" t="s">
        <v>296</v>
      </c>
      <c r="C51" s="324" t="s">
        <v>292</v>
      </c>
      <c r="D51" s="264">
        <v>51.7</v>
      </c>
      <c r="E51" s="264">
        <v>34.6</v>
      </c>
      <c r="F51" s="355">
        <f t="shared" si="1"/>
        <v>66.9</v>
      </c>
      <c r="G51" s="358"/>
    </row>
    <row r="52" spans="2:7" ht="19.5" customHeight="1">
      <c r="B52" s="314" t="s">
        <v>297</v>
      </c>
      <c r="C52" s="324" t="s">
        <v>298</v>
      </c>
      <c r="D52" s="264">
        <f>ROUND((D53*10/D51),1)</f>
        <v>11.8</v>
      </c>
      <c r="E52" s="264">
        <f>ROUND(E53*10/E51,1)</f>
        <v>10.6</v>
      </c>
      <c r="F52" s="355">
        <f t="shared" si="1"/>
        <v>89.8</v>
      </c>
      <c r="G52" s="358"/>
    </row>
    <row r="53" spans="2:7" ht="19.5" customHeight="1">
      <c r="B53" s="366" t="s">
        <v>299</v>
      </c>
      <c r="C53" s="324" t="s">
        <v>0</v>
      </c>
      <c r="D53" s="264">
        <v>61.1</v>
      </c>
      <c r="E53" s="264">
        <v>36.7</v>
      </c>
      <c r="F53" s="355">
        <f t="shared" si="1"/>
        <v>60.1</v>
      </c>
      <c r="G53" s="358"/>
    </row>
    <row r="54" spans="2:7" ht="19.5" customHeight="1">
      <c r="B54" s="365" t="s">
        <v>258</v>
      </c>
      <c r="C54" s="365"/>
      <c r="D54" s="264"/>
      <c r="E54" s="264"/>
      <c r="F54" s="355"/>
      <c r="G54" s="358"/>
    </row>
    <row r="55" spans="2:7" ht="19.5" customHeight="1">
      <c r="B55" s="314" t="s">
        <v>296</v>
      </c>
      <c r="C55" s="324" t="s">
        <v>292</v>
      </c>
      <c r="D55" s="264">
        <v>5778</v>
      </c>
      <c r="E55" s="264">
        <v>5696.9</v>
      </c>
      <c r="F55" s="355">
        <f t="shared" si="1"/>
        <v>98.6</v>
      </c>
      <c r="G55" s="358"/>
    </row>
    <row r="56" spans="2:7" ht="19.5" customHeight="1">
      <c r="B56" s="314" t="s">
        <v>297</v>
      </c>
      <c r="C56" s="324" t="s">
        <v>298</v>
      </c>
      <c r="D56" s="264">
        <f>ROUND((D57*10/D55),1)</f>
        <v>197.2</v>
      </c>
      <c r="E56" s="264">
        <f>ROUND(E57*10/E55,1)</f>
        <v>189.4</v>
      </c>
      <c r="F56" s="355">
        <f t="shared" si="1"/>
        <v>96</v>
      </c>
      <c r="G56" s="358"/>
    </row>
    <row r="57" spans="2:7" ht="19.5" customHeight="1">
      <c r="B57" s="366" t="s">
        <v>299</v>
      </c>
      <c r="C57" s="324" t="s">
        <v>0</v>
      </c>
      <c r="D57" s="264">
        <v>113916.7</v>
      </c>
      <c r="E57" s="264">
        <v>107918</v>
      </c>
      <c r="F57" s="355">
        <f t="shared" si="1"/>
        <v>94.7</v>
      </c>
      <c r="G57" s="358"/>
    </row>
    <row r="58" spans="2:7" ht="19.5" customHeight="1">
      <c r="B58" s="365" t="s">
        <v>259</v>
      </c>
      <c r="C58" s="365"/>
      <c r="D58" s="264"/>
      <c r="E58" s="264"/>
      <c r="F58" s="355"/>
      <c r="G58" s="358"/>
    </row>
    <row r="59" spans="2:7" ht="19.5" customHeight="1">
      <c r="B59" s="314" t="s">
        <v>296</v>
      </c>
      <c r="C59" s="324" t="s">
        <v>292</v>
      </c>
      <c r="D59" s="264">
        <v>1150.6</v>
      </c>
      <c r="E59" s="264">
        <v>1150.1</v>
      </c>
      <c r="F59" s="355">
        <f t="shared" si="1"/>
        <v>100</v>
      </c>
      <c r="G59" s="358"/>
    </row>
    <row r="60" spans="2:7" ht="19.5" customHeight="1">
      <c r="B60" s="314" t="s">
        <v>297</v>
      </c>
      <c r="C60" s="324" t="s">
        <v>298</v>
      </c>
      <c r="D60" s="264">
        <f>ROUND((D61*10/D59),1)</f>
        <v>20</v>
      </c>
      <c r="E60" s="264">
        <f>ROUND(E61*10/E59,1)</f>
        <v>17.9</v>
      </c>
      <c r="F60" s="355">
        <f t="shared" si="1"/>
        <v>89.5</v>
      </c>
      <c r="G60" s="358"/>
    </row>
    <row r="61" spans="2:7" ht="19.5" customHeight="1">
      <c r="B61" s="366" t="s">
        <v>299</v>
      </c>
      <c r="C61" s="324" t="s">
        <v>0</v>
      </c>
      <c r="D61" s="264">
        <v>2301.7</v>
      </c>
      <c r="E61" s="264">
        <v>2064.1</v>
      </c>
      <c r="F61" s="355">
        <f t="shared" si="1"/>
        <v>89.7</v>
      </c>
      <c r="G61" s="358"/>
    </row>
    <row r="62" spans="2:3" ht="19.5" customHeight="1">
      <c r="B62" s="369"/>
      <c r="C62" s="369"/>
    </row>
    <row r="63" ht="19.5" customHeight="1"/>
    <row r="64" ht="19.5" customHeight="1"/>
    <row r="65" s="314" customFormat="1" ht="19.5" customHeight="1"/>
    <row r="66" s="314" customFormat="1" ht="19.5" customHeight="1"/>
    <row r="67" s="314" customFormat="1" ht="19.5" customHeight="1"/>
    <row r="68" s="314" customFormat="1" ht="19.5" customHeight="1"/>
    <row r="69" s="314" customFormat="1" ht="19.5" customHeight="1"/>
    <row r="70" s="314" customFormat="1" ht="19.5" customHeight="1"/>
    <row r="71" s="314" customFormat="1" ht="19.5" customHeight="1"/>
    <row r="72" s="314" customFormat="1" ht="19.5" customHeight="1"/>
    <row r="73" s="314" customFormat="1" ht="12.75"/>
    <row r="74" s="314" customFormat="1" ht="12.75"/>
    <row r="75" s="314" customFormat="1" ht="12.75"/>
    <row r="76" s="314" customFormat="1" ht="12.75"/>
    <row r="77" s="314" customFormat="1" ht="12.75"/>
    <row r="78" s="314" customFormat="1" ht="12.75"/>
    <row r="79" s="314" customFormat="1" ht="12.75"/>
    <row r="80" s="314" customFormat="1" ht="12.75"/>
    <row r="81" s="314" customFormat="1" ht="12.75"/>
    <row r="82" s="314" customFormat="1" ht="12.75"/>
    <row r="83" s="314" customFormat="1" ht="12.75"/>
    <row r="84" s="314" customFormat="1" ht="12.75"/>
    <row r="85" s="314" customFormat="1" ht="12.75"/>
    <row r="86" s="314" customFormat="1" ht="12.75"/>
    <row r="87" s="314" customFormat="1" ht="12.75"/>
    <row r="88" s="314" customFormat="1" ht="12.75"/>
    <row r="89" s="314" customFormat="1" ht="16.5" customHeight="1"/>
  </sheetData>
  <sheetProtection/>
  <mergeCells count="2">
    <mergeCell ref="A1:F1"/>
    <mergeCell ref="A35:F35"/>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8" tint="0.5999900102615356"/>
  </sheetPr>
  <dimension ref="A1:H61"/>
  <sheetViews>
    <sheetView zoomScalePageLayoutView="0" workbookViewId="0" topLeftCell="A43">
      <selection activeCell="A34" sqref="A34:E60"/>
    </sheetView>
  </sheetViews>
  <sheetFormatPr defaultColWidth="9.140625" defaultRowHeight="12.75"/>
  <cols>
    <col min="1" max="1" width="6.00390625" style="5" customWidth="1"/>
    <col min="2" max="2" width="36.00390625" style="5" customWidth="1"/>
    <col min="3" max="3" width="16.7109375" style="5" customWidth="1"/>
    <col min="4" max="4" width="18.28125" style="5" customWidth="1"/>
    <col min="5" max="5" width="17.28125" style="5" customWidth="1"/>
    <col min="6" max="16384" width="9.140625" style="5" customWidth="1"/>
  </cols>
  <sheetData>
    <row r="1" spans="1:5" ht="39.75" customHeight="1">
      <c r="A1" s="394" t="s">
        <v>303</v>
      </c>
      <c r="B1" s="395"/>
      <c r="C1" s="395"/>
      <c r="D1" s="395"/>
      <c r="E1" s="395"/>
    </row>
    <row r="2" spans="1:5" ht="19.5" customHeight="1" thickBot="1">
      <c r="A2" s="221"/>
      <c r="B2" s="4"/>
      <c r="C2" s="4"/>
      <c r="D2" s="4"/>
      <c r="E2" s="4"/>
    </row>
    <row r="3" spans="1:5" ht="79.5" customHeight="1">
      <c r="A3" s="222"/>
      <c r="B3" s="223"/>
      <c r="C3" s="224" t="s">
        <v>341</v>
      </c>
      <c r="D3" s="224" t="s">
        <v>304</v>
      </c>
      <c r="E3" s="224" t="s">
        <v>305</v>
      </c>
    </row>
    <row r="4" spans="1:5" ht="19.5" customHeight="1">
      <c r="A4" s="225"/>
      <c r="B4" s="221"/>
      <c r="C4" s="226"/>
      <c r="D4" s="226"/>
      <c r="E4" s="226"/>
    </row>
    <row r="5" spans="1:7" ht="19.5" customHeight="1">
      <c r="A5" s="225" t="s">
        <v>260</v>
      </c>
      <c r="B5" s="221"/>
      <c r="C5" s="263">
        <v>60333.9</v>
      </c>
      <c r="D5" s="263">
        <v>60462.6</v>
      </c>
      <c r="E5" s="263">
        <f>+D5/C5*100</f>
        <v>100.21331291363562</v>
      </c>
      <c r="F5" s="236"/>
      <c r="G5" s="236"/>
    </row>
    <row r="6" spans="1:6" ht="19.5" customHeight="1">
      <c r="A6" s="225" t="s">
        <v>261</v>
      </c>
      <c r="B6" s="227"/>
      <c r="C6" s="263">
        <f>C12+C16</f>
        <v>303251.3</v>
      </c>
      <c r="D6" s="263">
        <f>D12+D16</f>
        <v>302942.9</v>
      </c>
      <c r="E6" s="263">
        <f aca="true" t="shared" si="0" ref="E6:E32">+D6/C6*100</f>
        <v>99.89830216721248</v>
      </c>
      <c r="F6" s="236"/>
    </row>
    <row r="7" spans="1:5" ht="19.5" customHeight="1">
      <c r="A7" s="228"/>
      <c r="B7" s="229"/>
      <c r="C7" s="184"/>
      <c r="D7" s="184"/>
      <c r="E7" s="184"/>
    </row>
    <row r="8" spans="1:5" ht="26.25" customHeight="1">
      <c r="A8" s="396" t="s">
        <v>247</v>
      </c>
      <c r="B8" s="396"/>
      <c r="C8" s="184"/>
      <c r="D8" s="184"/>
      <c r="E8" s="184"/>
    </row>
    <row r="9" spans="1:5" ht="19.5" customHeight="1">
      <c r="A9" s="221"/>
      <c r="B9" s="230" t="s">
        <v>265</v>
      </c>
      <c r="C9" s="184"/>
      <c r="D9" s="184"/>
      <c r="E9" s="184"/>
    </row>
    <row r="10" spans="1:6" ht="19.5" customHeight="1">
      <c r="A10" s="221"/>
      <c r="B10" s="231" t="s">
        <v>262</v>
      </c>
      <c r="C10" s="264">
        <v>42649.2</v>
      </c>
      <c r="D10" s="264">
        <v>41545.4</v>
      </c>
      <c r="E10" s="264">
        <f t="shared" si="0"/>
        <v>97.41190925034937</v>
      </c>
      <c r="F10" s="236"/>
    </row>
    <row r="11" spans="1:6" ht="19.5" customHeight="1">
      <c r="A11" s="221"/>
      <c r="B11" s="231" t="s">
        <v>263</v>
      </c>
      <c r="C11" s="264">
        <f>ROUND((C12*10/C10),1)</f>
        <v>65.8</v>
      </c>
      <c r="D11" s="264">
        <f>ROUND((D12*10/D10),1)</f>
        <v>66.7</v>
      </c>
      <c r="E11" s="264">
        <f t="shared" si="0"/>
        <v>101.36778115501521</v>
      </c>
      <c r="F11" s="236"/>
    </row>
    <row r="12" spans="1:6" ht="19.5" customHeight="1">
      <c r="A12" s="221"/>
      <c r="B12" s="232" t="s">
        <v>264</v>
      </c>
      <c r="C12" s="264">
        <v>280490.2</v>
      </c>
      <c r="D12" s="264">
        <v>277281</v>
      </c>
      <c r="E12" s="264">
        <f t="shared" si="0"/>
        <v>98.85586020474155</v>
      </c>
      <c r="F12" s="236"/>
    </row>
    <row r="13" spans="1:6" ht="19.5" customHeight="1">
      <c r="A13" s="221"/>
      <c r="B13" s="230" t="s">
        <v>249</v>
      </c>
      <c r="C13" s="254"/>
      <c r="D13" s="254"/>
      <c r="E13" s="254"/>
      <c r="F13" s="236"/>
    </row>
    <row r="14" spans="1:8" ht="19.5" customHeight="1">
      <c r="A14" s="221"/>
      <c r="B14" s="231" t="s">
        <v>262</v>
      </c>
      <c r="C14" s="264">
        <v>3534.4</v>
      </c>
      <c r="D14" s="264">
        <v>3977.1</v>
      </c>
      <c r="E14" s="264">
        <f t="shared" si="0"/>
        <v>112.52546401086462</v>
      </c>
      <c r="F14" s="236"/>
      <c r="H14" s="236"/>
    </row>
    <row r="15" spans="1:6" ht="19.5" customHeight="1">
      <c r="A15" s="221"/>
      <c r="B15" s="231" t="s">
        <v>263</v>
      </c>
      <c r="C15" s="264">
        <f>ROUND((C16*10/C14),1)</f>
        <v>64.4</v>
      </c>
      <c r="D15" s="264">
        <f>ROUND((D16*10/D14),1)</f>
        <v>64.5</v>
      </c>
      <c r="E15" s="264">
        <f t="shared" si="0"/>
        <v>100.15527950310559</v>
      </c>
      <c r="F15" s="236"/>
    </row>
    <row r="16" spans="1:6" ht="19.5" customHeight="1">
      <c r="A16" s="221"/>
      <c r="B16" s="232" t="s">
        <v>264</v>
      </c>
      <c r="C16" s="264">
        <v>22761.1</v>
      </c>
      <c r="D16" s="264">
        <v>25661.9</v>
      </c>
      <c r="E16" s="264">
        <f t="shared" si="0"/>
        <v>112.74455101027631</v>
      </c>
      <c r="F16" s="236"/>
    </row>
    <row r="17" spans="1:6" ht="19.5" customHeight="1">
      <c r="A17" s="221"/>
      <c r="B17" s="230" t="s">
        <v>250</v>
      </c>
      <c r="C17" s="264"/>
      <c r="D17" s="264"/>
      <c r="E17" s="264"/>
      <c r="F17" s="236"/>
    </row>
    <row r="18" spans="1:6" ht="19.5" customHeight="1">
      <c r="A18" s="221"/>
      <c r="B18" s="231" t="s">
        <v>262</v>
      </c>
      <c r="C18" s="264">
        <v>51.6</v>
      </c>
      <c r="D18" s="264">
        <v>27.8</v>
      </c>
      <c r="E18" s="264">
        <f t="shared" si="0"/>
        <v>53.875968992248055</v>
      </c>
      <c r="F18" s="236"/>
    </row>
    <row r="19" spans="1:6" ht="19.5" customHeight="1">
      <c r="A19" s="221"/>
      <c r="B19" s="231" t="s">
        <v>263</v>
      </c>
      <c r="C19" s="264">
        <f>ROUND((C20*10/C18),1)</f>
        <v>95.1</v>
      </c>
      <c r="D19" s="264">
        <f>ROUND((D20*10/D18),1)</f>
        <v>56.8</v>
      </c>
      <c r="E19" s="264">
        <f t="shared" si="0"/>
        <v>59.726603575184015</v>
      </c>
      <c r="F19" s="236"/>
    </row>
    <row r="20" spans="1:6" ht="19.5" customHeight="1">
      <c r="A20" s="221"/>
      <c r="B20" s="232" t="s">
        <v>264</v>
      </c>
      <c r="C20" s="264">
        <v>490.5</v>
      </c>
      <c r="D20" s="264">
        <v>157.8</v>
      </c>
      <c r="E20" s="264">
        <f t="shared" si="0"/>
        <v>32.17125382262997</v>
      </c>
      <c r="F20" s="236"/>
    </row>
    <row r="21" spans="1:6" ht="19.5" customHeight="1">
      <c r="A21" s="221"/>
      <c r="B21" s="230" t="s">
        <v>251</v>
      </c>
      <c r="C21" s="264"/>
      <c r="D21" s="264"/>
      <c r="E21" s="264"/>
      <c r="F21" s="236"/>
    </row>
    <row r="22" spans="1:6" ht="19.5" customHeight="1">
      <c r="A22" s="221"/>
      <c r="B22" s="231" t="s">
        <v>262</v>
      </c>
      <c r="C22" s="264">
        <v>1262</v>
      </c>
      <c r="D22" s="264">
        <v>1078.5</v>
      </c>
      <c r="E22" s="264">
        <f t="shared" si="0"/>
        <v>85.45958795562599</v>
      </c>
      <c r="F22" s="236"/>
    </row>
    <row r="23" spans="1:6" ht="19.5" customHeight="1">
      <c r="A23" s="221"/>
      <c r="B23" s="231" t="s">
        <v>263</v>
      </c>
      <c r="C23" s="264">
        <f>ROUND((C24*10/C22),1)</f>
        <v>257.1</v>
      </c>
      <c r="D23" s="264">
        <f>ROUND((D24*10/D22),1)</f>
        <v>257.9</v>
      </c>
      <c r="E23" s="264">
        <f t="shared" si="0"/>
        <v>100.31116297160636</v>
      </c>
      <c r="F23" s="236"/>
    </row>
    <row r="24" spans="1:6" ht="19.5" customHeight="1">
      <c r="A24" s="221"/>
      <c r="B24" s="232" t="s">
        <v>264</v>
      </c>
      <c r="C24" s="264">
        <v>32441.5</v>
      </c>
      <c r="D24" s="264">
        <v>27811.9</v>
      </c>
      <c r="E24" s="264">
        <f t="shared" si="0"/>
        <v>85.7293898247615</v>
      </c>
      <c r="F24" s="236"/>
    </row>
    <row r="25" spans="1:6" ht="19.5" customHeight="1">
      <c r="A25" s="221"/>
      <c r="B25" s="230" t="s">
        <v>252</v>
      </c>
      <c r="C25" s="264"/>
      <c r="D25" s="264"/>
      <c r="E25" s="264"/>
      <c r="F25" s="236"/>
    </row>
    <row r="26" spans="1:6" ht="19.5" customHeight="1">
      <c r="A26" s="221"/>
      <c r="B26" s="231" t="s">
        <v>262</v>
      </c>
      <c r="C26" s="264">
        <v>25.7</v>
      </c>
      <c r="D26" s="264">
        <v>26.1</v>
      </c>
      <c r="E26" s="264">
        <f t="shared" si="0"/>
        <v>101.55642023346306</v>
      </c>
      <c r="F26" s="236"/>
    </row>
    <row r="27" spans="1:6" ht="19.5" customHeight="1">
      <c r="A27" s="221"/>
      <c r="B27" s="231" t="s">
        <v>263</v>
      </c>
      <c r="C27" s="264">
        <f>ROUND((C28*10/C26),1)</f>
        <v>456.3</v>
      </c>
      <c r="D27" s="264">
        <f>ROUND((D28*10/D26),1)</f>
        <v>508.2</v>
      </c>
      <c r="E27" s="264">
        <f t="shared" si="0"/>
        <v>111.37409598948061</v>
      </c>
      <c r="F27" s="236"/>
    </row>
    <row r="28" spans="1:6" ht="19.5" customHeight="1">
      <c r="A28" s="221"/>
      <c r="B28" s="232" t="s">
        <v>264</v>
      </c>
      <c r="C28" s="264">
        <v>1172.7</v>
      </c>
      <c r="D28" s="264">
        <v>1326.5</v>
      </c>
      <c r="E28" s="264">
        <f t="shared" si="0"/>
        <v>113.11503368295386</v>
      </c>
      <c r="F28" s="236"/>
    </row>
    <row r="29" spans="1:6" ht="19.5" customHeight="1">
      <c r="A29" s="221"/>
      <c r="B29" s="230" t="s">
        <v>253</v>
      </c>
      <c r="C29" s="264"/>
      <c r="D29" s="264"/>
      <c r="E29" s="264"/>
      <c r="F29" s="236"/>
    </row>
    <row r="30" spans="1:6" ht="19.5" customHeight="1">
      <c r="A30" s="221"/>
      <c r="B30" s="231" t="s">
        <v>262</v>
      </c>
      <c r="C30" s="264">
        <v>6</v>
      </c>
      <c r="D30" s="264">
        <v>3.5</v>
      </c>
      <c r="E30" s="264">
        <f t="shared" si="0"/>
        <v>58.333333333333336</v>
      </c>
      <c r="F30" s="236"/>
    </row>
    <row r="31" spans="1:6" ht="19.5" customHeight="1">
      <c r="A31" s="221"/>
      <c r="B31" s="231" t="s">
        <v>263</v>
      </c>
      <c r="C31" s="264">
        <f>ROUND((C32*10/C30),1)</f>
        <v>27</v>
      </c>
      <c r="D31" s="264">
        <f>ROUND((D32*10/D30),1)</f>
        <v>27.1</v>
      </c>
      <c r="E31" s="264">
        <f t="shared" si="0"/>
        <v>100.37037037037038</v>
      </c>
      <c r="F31" s="236"/>
    </row>
    <row r="32" spans="1:6" ht="19.5" customHeight="1">
      <c r="A32" s="221"/>
      <c r="B32" s="232" t="s">
        <v>264</v>
      </c>
      <c r="C32" s="264">
        <v>16.2</v>
      </c>
      <c r="D32" s="264">
        <v>9.5</v>
      </c>
      <c r="E32" s="264">
        <f t="shared" si="0"/>
        <v>58.64197530864198</v>
      </c>
      <c r="F32" s="236"/>
    </row>
    <row r="33" spans="1:6" ht="19.5" customHeight="1">
      <c r="A33" s="221"/>
      <c r="B33" s="232"/>
      <c r="C33" s="233"/>
      <c r="D33" s="233"/>
      <c r="E33" s="226"/>
      <c r="F33" s="236"/>
    </row>
    <row r="34" spans="1:6" ht="42.75" customHeight="1">
      <c r="A34" s="395" t="s">
        <v>387</v>
      </c>
      <c r="B34" s="395"/>
      <c r="C34" s="395"/>
      <c r="D34" s="395"/>
      <c r="E34" s="395"/>
      <c r="F34" s="236"/>
    </row>
    <row r="35" spans="1:6" ht="19.5" customHeight="1" thickBot="1">
      <c r="A35" s="221"/>
      <c r="B35" s="4"/>
      <c r="C35" s="4"/>
      <c r="D35" s="4"/>
      <c r="E35" s="4"/>
      <c r="F35" s="236"/>
    </row>
    <row r="36" spans="1:6" ht="79.5" customHeight="1">
      <c r="A36" s="222"/>
      <c r="B36" s="223"/>
      <c r="C36" s="224" t="s">
        <v>341</v>
      </c>
      <c r="D36" s="224" t="s">
        <v>304</v>
      </c>
      <c r="E36" s="224" t="s">
        <v>305</v>
      </c>
      <c r="F36" s="236"/>
    </row>
    <row r="37" spans="1:6" ht="19.5" customHeight="1">
      <c r="A37" s="234"/>
      <c r="B37" s="230" t="s">
        <v>254</v>
      </c>
      <c r="C37" s="233"/>
      <c r="D37" s="233"/>
      <c r="E37" s="226"/>
      <c r="F37" s="236"/>
    </row>
    <row r="38" spans="1:6" ht="19.5" customHeight="1">
      <c r="A38" s="234"/>
      <c r="B38" s="231" t="s">
        <v>262</v>
      </c>
      <c r="C38" s="264">
        <v>76.6</v>
      </c>
      <c r="D38" s="264">
        <v>75.2</v>
      </c>
      <c r="E38" s="264">
        <f>+D38/C38*100</f>
        <v>98.17232375979114</v>
      </c>
      <c r="F38" s="236"/>
    </row>
    <row r="39" spans="1:6" ht="19.5" customHeight="1">
      <c r="A39" s="234"/>
      <c r="B39" s="231" t="s">
        <v>263</v>
      </c>
      <c r="C39" s="264">
        <f>ROUND((C40*10/C38),1)</f>
        <v>71.9</v>
      </c>
      <c r="D39" s="264">
        <f>ROUND((D40*10/D38),1)</f>
        <v>72</v>
      </c>
      <c r="E39" s="264">
        <f aca="true" t="shared" si="1" ref="E39:E60">+D39/C39*100</f>
        <v>100.13908205841446</v>
      </c>
      <c r="F39" s="236"/>
    </row>
    <row r="40" spans="2:6" ht="19.5" customHeight="1">
      <c r="B40" s="232" t="s">
        <v>264</v>
      </c>
      <c r="C40" s="264">
        <v>550.5</v>
      </c>
      <c r="D40" s="264">
        <v>541.6</v>
      </c>
      <c r="E40" s="264">
        <f t="shared" si="1"/>
        <v>98.38328792007268</v>
      </c>
      <c r="F40" s="236"/>
    </row>
    <row r="41" spans="2:6" ht="19.5" customHeight="1">
      <c r="B41" s="230" t="s">
        <v>255</v>
      </c>
      <c r="C41" s="264"/>
      <c r="D41" s="264"/>
      <c r="E41" s="264"/>
      <c r="F41" s="236"/>
    </row>
    <row r="42" spans="2:6" ht="19.5" customHeight="1">
      <c r="B42" s="231" t="s">
        <v>262</v>
      </c>
      <c r="C42" s="264">
        <v>42.4</v>
      </c>
      <c r="D42" s="264">
        <v>35.3</v>
      </c>
      <c r="E42" s="264">
        <f t="shared" si="1"/>
        <v>83.25471698113208</v>
      </c>
      <c r="F42" s="236"/>
    </row>
    <row r="43" spans="2:6" ht="19.5" customHeight="1">
      <c r="B43" s="231" t="s">
        <v>263</v>
      </c>
      <c r="C43" s="264">
        <f>ROUND((C44*10/C42),1)</f>
        <v>23.5</v>
      </c>
      <c r="D43" s="264">
        <f>ROUND((D44*10/D42),1)</f>
        <v>24.1</v>
      </c>
      <c r="E43" s="264">
        <f t="shared" si="1"/>
        <v>102.55319148936171</v>
      </c>
      <c r="F43" s="236"/>
    </row>
    <row r="44" spans="2:6" ht="19.5" customHeight="1">
      <c r="B44" s="232" t="s">
        <v>264</v>
      </c>
      <c r="C44" s="264">
        <v>99.8</v>
      </c>
      <c r="D44" s="264">
        <v>85</v>
      </c>
      <c r="E44" s="264">
        <f t="shared" si="1"/>
        <v>85.17034068136273</v>
      </c>
      <c r="F44" s="236"/>
    </row>
    <row r="45" spans="2:6" ht="19.5" customHeight="1">
      <c r="B45" s="230" t="s">
        <v>256</v>
      </c>
      <c r="C45" s="264"/>
      <c r="D45" s="264"/>
      <c r="E45" s="264"/>
      <c r="F45" s="236"/>
    </row>
    <row r="46" spans="2:6" ht="19.5" customHeight="1">
      <c r="B46" s="231" t="s">
        <v>262</v>
      </c>
      <c r="C46" s="264">
        <v>1706.1</v>
      </c>
      <c r="D46" s="264">
        <v>1825.7</v>
      </c>
      <c r="E46" s="264">
        <f t="shared" si="1"/>
        <v>107.0101400855753</v>
      </c>
      <c r="F46" s="236"/>
    </row>
    <row r="47" spans="2:6" ht="19.5" customHeight="1">
      <c r="B47" s="231" t="s">
        <v>263</v>
      </c>
      <c r="C47" s="264">
        <f>ROUND((C48*10/C46),1)</f>
        <v>31.1</v>
      </c>
      <c r="D47" s="264">
        <f>ROUND((D48*10/D46),1)</f>
        <v>31.3</v>
      </c>
      <c r="E47" s="264">
        <f t="shared" si="1"/>
        <v>100.64308681672026</v>
      </c>
      <c r="F47" s="236"/>
    </row>
    <row r="48" spans="2:6" ht="19.5" customHeight="1">
      <c r="B48" s="232" t="s">
        <v>264</v>
      </c>
      <c r="C48" s="264">
        <v>5309</v>
      </c>
      <c r="D48" s="264">
        <v>5723</v>
      </c>
      <c r="E48" s="264">
        <f t="shared" si="1"/>
        <v>107.79807873422492</v>
      </c>
      <c r="F48" s="236"/>
    </row>
    <row r="49" spans="2:6" ht="19.5" customHeight="1">
      <c r="B49" s="230" t="s">
        <v>257</v>
      </c>
      <c r="C49" s="264"/>
      <c r="D49" s="264"/>
      <c r="E49" s="264"/>
      <c r="F49" s="236"/>
    </row>
    <row r="50" spans="2:6" ht="19.5" customHeight="1">
      <c r="B50" s="231" t="s">
        <v>262</v>
      </c>
      <c r="C50" s="264">
        <v>2798.4</v>
      </c>
      <c r="D50" s="264">
        <v>2877.2</v>
      </c>
      <c r="E50" s="264">
        <f t="shared" si="1"/>
        <v>102.81589479702686</v>
      </c>
      <c r="F50" s="236"/>
    </row>
    <row r="51" spans="2:6" ht="19.5" customHeight="1">
      <c r="B51" s="231" t="s">
        <v>263</v>
      </c>
      <c r="C51" s="264">
        <f>ROUND((C52*10/C50),1)</f>
        <v>9.4</v>
      </c>
      <c r="D51" s="264">
        <f>ROUND((D52*10/D50),1)</f>
        <v>9.8</v>
      </c>
      <c r="E51" s="264">
        <f t="shared" si="1"/>
        <v>104.25531914893618</v>
      </c>
      <c r="F51" s="236"/>
    </row>
    <row r="52" spans="2:6" ht="19.5" customHeight="1">
      <c r="B52" s="232" t="s">
        <v>264</v>
      </c>
      <c r="C52" s="264">
        <v>2640.6</v>
      </c>
      <c r="D52" s="264">
        <v>2821.2</v>
      </c>
      <c r="E52" s="264">
        <f t="shared" si="1"/>
        <v>106.83935469211544</v>
      </c>
      <c r="F52" s="236"/>
    </row>
    <row r="53" spans="2:6" ht="19.5" customHeight="1">
      <c r="B53" s="230" t="s">
        <v>258</v>
      </c>
      <c r="C53" s="264"/>
      <c r="D53" s="264"/>
      <c r="E53" s="264"/>
      <c r="F53" s="236"/>
    </row>
    <row r="54" spans="2:6" ht="19.5" customHeight="1">
      <c r="B54" s="231" t="s">
        <v>262</v>
      </c>
      <c r="C54" s="264">
        <v>5062</v>
      </c>
      <c r="D54" s="264">
        <v>5759.4</v>
      </c>
      <c r="E54" s="264">
        <f t="shared" si="1"/>
        <v>113.77716317661002</v>
      </c>
      <c r="F54" s="236"/>
    </row>
    <row r="55" spans="2:6" ht="19.5" customHeight="1">
      <c r="B55" s="231" t="s">
        <v>263</v>
      </c>
      <c r="C55" s="264">
        <f>ROUND((C56*10/C54),1)</f>
        <v>197.2</v>
      </c>
      <c r="D55" s="264">
        <f>ROUND((D56*10/D54),1)</f>
        <v>208.5</v>
      </c>
      <c r="E55" s="264">
        <f t="shared" si="1"/>
        <v>105.73022312373226</v>
      </c>
      <c r="F55" s="236"/>
    </row>
    <row r="56" spans="2:6" ht="19.5" customHeight="1">
      <c r="B56" s="232" t="s">
        <v>264</v>
      </c>
      <c r="C56" s="264">
        <v>99809.1</v>
      </c>
      <c r="D56" s="264">
        <v>120060.2</v>
      </c>
      <c r="E56" s="264">
        <f t="shared" si="1"/>
        <v>120.28983329175395</v>
      </c>
      <c r="F56" s="236"/>
    </row>
    <row r="57" spans="2:6" ht="19.5" customHeight="1">
      <c r="B57" s="230" t="s">
        <v>266</v>
      </c>
      <c r="C57" s="264"/>
      <c r="D57" s="264"/>
      <c r="E57" s="264"/>
      <c r="F57" s="236"/>
    </row>
    <row r="58" spans="2:6" ht="19.5" customHeight="1">
      <c r="B58" s="231" t="s">
        <v>262</v>
      </c>
      <c r="C58" s="264">
        <v>670.9</v>
      </c>
      <c r="D58" s="264">
        <v>618.5</v>
      </c>
      <c r="E58" s="264">
        <f t="shared" si="1"/>
        <v>92.18959606498733</v>
      </c>
      <c r="F58" s="236"/>
    </row>
    <row r="59" spans="2:6" ht="19.5" customHeight="1">
      <c r="B59" s="231" t="s">
        <v>263</v>
      </c>
      <c r="C59" s="264">
        <f>ROUND((C60*10/C58),1)</f>
        <v>16</v>
      </c>
      <c r="D59" s="264">
        <f>ROUND((D60*10/D58),1)</f>
        <v>16.6</v>
      </c>
      <c r="E59" s="264">
        <f t="shared" si="1"/>
        <v>103.75000000000001</v>
      </c>
      <c r="F59" s="236"/>
    </row>
    <row r="60" spans="2:6" ht="19.5" customHeight="1">
      <c r="B60" s="232" t="s">
        <v>264</v>
      </c>
      <c r="C60" s="264">
        <v>1074.6</v>
      </c>
      <c r="D60" s="264">
        <v>1026.6</v>
      </c>
      <c r="E60" s="264">
        <f t="shared" si="1"/>
        <v>95.53322166387494</v>
      </c>
      <c r="F60" s="236"/>
    </row>
    <row r="61" ht="19.5" customHeight="1">
      <c r="B61" s="235"/>
    </row>
    <row r="62" ht="19.5" customHeight="1"/>
    <row r="63" ht="19.5" customHeight="1"/>
    <row r="64" ht="19.5" customHeight="1"/>
    <row r="65" s="5" customFormat="1" ht="19.5" customHeight="1"/>
    <row r="66" s="5" customFormat="1" ht="19.5" customHeight="1"/>
    <row r="67" s="5" customFormat="1" ht="19.5" customHeight="1"/>
    <row r="68" s="5" customFormat="1" ht="19.5" customHeight="1"/>
    <row r="69" s="5" customFormat="1" ht="19.5" customHeight="1"/>
    <row r="70" s="5" customFormat="1" ht="19.5" customHeight="1"/>
    <row r="71" s="5" customFormat="1" ht="19.5" customHeight="1"/>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6.5" customHeight="1"/>
  </sheetData>
  <sheetProtection/>
  <mergeCells count="3">
    <mergeCell ref="A1:E1"/>
    <mergeCell ref="A8:B8"/>
    <mergeCell ref="A34:E3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8" tint="0.5999900102615356"/>
  </sheetPr>
  <dimension ref="A1:E40"/>
  <sheetViews>
    <sheetView zoomScalePageLayoutView="0" workbookViewId="0" topLeftCell="A20">
      <selection activeCell="A1" sqref="A1:E39"/>
    </sheetView>
  </sheetViews>
  <sheetFormatPr defaultColWidth="9.140625" defaultRowHeight="12.75"/>
  <cols>
    <col min="1" max="1" width="51.00390625" style="19" customWidth="1"/>
    <col min="2" max="2" width="11.57421875" style="19" customWidth="1"/>
    <col min="3" max="3" width="12.140625" style="19" customWidth="1"/>
    <col min="4" max="5" width="13.421875" style="19" bestFit="1" customWidth="1"/>
    <col min="6" max="16384" width="9.140625" style="19" customWidth="1"/>
  </cols>
  <sheetData>
    <row r="1" spans="1:5" ht="24.75" customHeight="1">
      <c r="A1" s="397" t="s">
        <v>306</v>
      </c>
      <c r="B1" s="397"/>
      <c r="C1" s="397"/>
      <c r="D1" s="397"/>
      <c r="E1" s="397"/>
    </row>
    <row r="2" ht="12" customHeight="1" thickBot="1">
      <c r="E2" s="115" t="s">
        <v>22</v>
      </c>
    </row>
    <row r="3" spans="1:5" ht="18" customHeight="1">
      <c r="A3" s="116"/>
      <c r="B3" s="122" t="s">
        <v>236</v>
      </c>
      <c r="C3" s="122" t="s">
        <v>267</v>
      </c>
      <c r="D3" s="122" t="s">
        <v>267</v>
      </c>
      <c r="E3" s="306" t="s">
        <v>268</v>
      </c>
    </row>
    <row r="4" spans="1:5" ht="18" customHeight="1">
      <c r="A4" s="312"/>
      <c r="B4" s="306" t="s">
        <v>307</v>
      </c>
      <c r="C4" s="306" t="s">
        <v>307</v>
      </c>
      <c r="D4" s="306" t="s">
        <v>307</v>
      </c>
      <c r="E4" s="306" t="s">
        <v>307</v>
      </c>
    </row>
    <row r="5" spans="1:5" ht="18" customHeight="1">
      <c r="A5" s="312"/>
      <c r="B5" s="306" t="s">
        <v>191</v>
      </c>
      <c r="C5" s="306" t="s">
        <v>191</v>
      </c>
      <c r="D5" s="306" t="s">
        <v>191</v>
      </c>
      <c r="E5" s="306" t="s">
        <v>191</v>
      </c>
    </row>
    <row r="6" spans="1:5" ht="18" customHeight="1">
      <c r="A6" s="312"/>
      <c r="B6" s="306" t="s">
        <v>141</v>
      </c>
      <c r="C6" s="306" t="s">
        <v>237</v>
      </c>
      <c r="D6" s="306" t="s">
        <v>141</v>
      </c>
      <c r="E6" s="306" t="s">
        <v>141</v>
      </c>
    </row>
    <row r="7" spans="1:5" ht="18" customHeight="1">
      <c r="A7" s="312"/>
      <c r="B7" s="120" t="s">
        <v>283</v>
      </c>
      <c r="C7" s="120" t="s">
        <v>307</v>
      </c>
      <c r="D7" s="120" t="s">
        <v>283</v>
      </c>
      <c r="E7" s="120" t="s">
        <v>283</v>
      </c>
    </row>
    <row r="8" spans="1:5" s="314" customFormat="1" ht="18" customHeight="1">
      <c r="A8" s="133" t="s">
        <v>62</v>
      </c>
      <c r="B8" s="313">
        <v>102.27</v>
      </c>
      <c r="C8" s="313">
        <v>100.17</v>
      </c>
      <c r="D8" s="313">
        <v>106.89</v>
      </c>
      <c r="E8" s="313">
        <v>100.92</v>
      </c>
    </row>
    <row r="9" spans="1:5" s="314" customFormat="1" ht="18" customHeight="1">
      <c r="A9" s="316" t="s">
        <v>16</v>
      </c>
      <c r="B9" s="313"/>
      <c r="C9" s="313"/>
      <c r="D9" s="313"/>
      <c r="E9" s="313"/>
    </row>
    <row r="10" spans="1:5" s="314" customFormat="1" ht="18" customHeight="1">
      <c r="A10" s="46" t="s">
        <v>23</v>
      </c>
      <c r="B10" s="313">
        <v>154.42</v>
      </c>
      <c r="C10" s="313">
        <v>100.14</v>
      </c>
      <c r="D10" s="313">
        <v>146.85</v>
      </c>
      <c r="E10" s="313">
        <v>113.71</v>
      </c>
    </row>
    <row r="11" spans="1:5" s="314" customFormat="1" ht="18" customHeight="1">
      <c r="A11" s="317" t="s">
        <v>24</v>
      </c>
      <c r="B11" s="318">
        <v>130.78</v>
      </c>
      <c r="C11" s="318">
        <v>59.84</v>
      </c>
      <c r="D11" s="318">
        <v>61.06</v>
      </c>
      <c r="E11" s="318">
        <v>92.95</v>
      </c>
    </row>
    <row r="12" spans="1:5" s="314" customFormat="1" ht="18" customHeight="1">
      <c r="A12" s="317" t="s">
        <v>25</v>
      </c>
      <c r="B12" s="318">
        <v>157.1</v>
      </c>
      <c r="C12" s="318">
        <v>103.94</v>
      </c>
      <c r="D12" s="318">
        <v>158.96</v>
      </c>
      <c r="E12" s="318">
        <v>117.32</v>
      </c>
    </row>
    <row r="13" spans="1:5" s="314" customFormat="1" ht="18" customHeight="1">
      <c r="A13" s="46" t="s">
        <v>26</v>
      </c>
      <c r="B13" s="313">
        <v>101.99</v>
      </c>
      <c r="C13" s="313">
        <v>100.4</v>
      </c>
      <c r="D13" s="313">
        <v>105.81</v>
      </c>
      <c r="E13" s="313">
        <v>100.59</v>
      </c>
    </row>
    <row r="14" spans="1:5" s="314" customFormat="1" ht="18" customHeight="1">
      <c r="A14" s="317" t="s">
        <v>27</v>
      </c>
      <c r="B14" s="318">
        <v>107.82</v>
      </c>
      <c r="C14" s="318">
        <v>99.98</v>
      </c>
      <c r="D14" s="318">
        <v>113.49</v>
      </c>
      <c r="E14" s="318">
        <v>107.08</v>
      </c>
    </row>
    <row r="15" spans="1:5" s="314" customFormat="1" ht="18" customHeight="1">
      <c r="A15" s="317" t="s">
        <v>28</v>
      </c>
      <c r="B15" s="318">
        <v>97.63</v>
      </c>
      <c r="C15" s="318">
        <v>97.54</v>
      </c>
      <c r="D15" s="318">
        <v>94.28</v>
      </c>
      <c r="E15" s="318">
        <v>100</v>
      </c>
    </row>
    <row r="16" spans="1:5" s="314" customFormat="1" ht="18" customHeight="1">
      <c r="A16" s="317" t="s">
        <v>114</v>
      </c>
      <c r="B16" s="318">
        <v>68.07</v>
      </c>
      <c r="C16" s="318">
        <v>88.21</v>
      </c>
      <c r="D16" s="318">
        <v>61.19</v>
      </c>
      <c r="E16" s="318">
        <v>74.46</v>
      </c>
    </row>
    <row r="17" spans="1:5" s="314" customFormat="1" ht="18" customHeight="1">
      <c r="A17" s="317" t="s">
        <v>29</v>
      </c>
      <c r="B17" s="318">
        <v>92.24</v>
      </c>
      <c r="C17" s="318">
        <v>104.51</v>
      </c>
      <c r="D17" s="318">
        <v>84.41</v>
      </c>
      <c r="E17" s="318">
        <v>105.68</v>
      </c>
    </row>
    <row r="18" spans="1:5" s="314" customFormat="1" ht="18" customHeight="1">
      <c r="A18" s="317" t="s">
        <v>115</v>
      </c>
      <c r="B18" s="318">
        <v>78.33</v>
      </c>
      <c r="C18" s="318">
        <v>63.83</v>
      </c>
      <c r="D18" s="318">
        <v>47.06</v>
      </c>
      <c r="E18" s="318">
        <v>74.01</v>
      </c>
    </row>
    <row r="19" spans="1:5" s="314" customFormat="1" ht="42" customHeight="1">
      <c r="A19" s="319" t="s">
        <v>30</v>
      </c>
      <c r="B19" s="318">
        <v>103.49</v>
      </c>
      <c r="C19" s="318">
        <v>102.45</v>
      </c>
      <c r="D19" s="318">
        <v>113</v>
      </c>
      <c r="E19" s="318">
        <v>110.89</v>
      </c>
    </row>
    <row r="20" spans="1:5" s="314" customFormat="1" ht="18" customHeight="1">
      <c r="A20" s="317" t="s">
        <v>31</v>
      </c>
      <c r="B20" s="318">
        <v>66.34</v>
      </c>
      <c r="C20" s="318">
        <v>97.5</v>
      </c>
      <c r="D20" s="318">
        <v>64.43</v>
      </c>
      <c r="E20" s="318">
        <v>67.86</v>
      </c>
    </row>
    <row r="21" spans="1:5" s="314" customFormat="1" ht="18" customHeight="1">
      <c r="A21" s="317" t="s">
        <v>116</v>
      </c>
      <c r="B21" s="318">
        <v>149.53</v>
      </c>
      <c r="C21" s="318">
        <v>91.74</v>
      </c>
      <c r="D21" s="318">
        <v>126.55</v>
      </c>
      <c r="E21" s="318">
        <v>124.64</v>
      </c>
    </row>
    <row r="22" spans="1:5" s="314" customFormat="1" ht="18" customHeight="1">
      <c r="A22" s="317" t="s">
        <v>117</v>
      </c>
      <c r="B22" s="318">
        <v>104.72</v>
      </c>
      <c r="C22" s="318">
        <v>97.85</v>
      </c>
      <c r="D22" s="318">
        <v>100.53</v>
      </c>
      <c r="E22" s="318">
        <v>106.11</v>
      </c>
    </row>
    <row r="23" spans="1:5" s="314" customFormat="1" ht="18" customHeight="1">
      <c r="A23" s="317" t="s">
        <v>32</v>
      </c>
      <c r="B23" s="318">
        <v>183.55</v>
      </c>
      <c r="C23" s="318">
        <v>100.86</v>
      </c>
      <c r="D23" s="318">
        <v>114.56</v>
      </c>
      <c r="E23" s="318">
        <v>127</v>
      </c>
    </row>
    <row r="24" spans="1:5" s="314" customFormat="1" ht="18" customHeight="1">
      <c r="A24" s="317" t="s">
        <v>118</v>
      </c>
      <c r="B24" s="318">
        <v>151.8</v>
      </c>
      <c r="C24" s="318">
        <v>137.17</v>
      </c>
      <c r="D24" s="318">
        <v>98.17</v>
      </c>
      <c r="E24" s="318">
        <v>117.97</v>
      </c>
    </row>
    <row r="25" spans="1:5" s="314" customFormat="1" ht="18" customHeight="1">
      <c r="A25" s="317" t="s">
        <v>33</v>
      </c>
      <c r="B25" s="318">
        <v>114.26</v>
      </c>
      <c r="C25" s="318">
        <v>103.35</v>
      </c>
      <c r="D25" s="318">
        <v>111.01</v>
      </c>
      <c r="E25" s="318">
        <v>111.24</v>
      </c>
    </row>
    <row r="26" spans="1:5" s="314" customFormat="1" ht="18" customHeight="1">
      <c r="A26" s="317" t="s">
        <v>119</v>
      </c>
      <c r="B26" s="318">
        <v>98.43</v>
      </c>
      <c r="C26" s="318">
        <v>80.95</v>
      </c>
      <c r="D26" s="318">
        <v>73.69</v>
      </c>
      <c r="E26" s="318">
        <v>104.57</v>
      </c>
    </row>
    <row r="27" spans="1:5" s="314" customFormat="1" ht="30" customHeight="1">
      <c r="A27" s="319" t="s">
        <v>34</v>
      </c>
      <c r="B27" s="318">
        <v>137.8</v>
      </c>
      <c r="C27" s="318">
        <v>92.73</v>
      </c>
      <c r="D27" s="318">
        <v>131.48</v>
      </c>
      <c r="E27" s="318">
        <v>93.61</v>
      </c>
    </row>
    <row r="28" spans="1:5" s="314" customFormat="1" ht="18" customHeight="1">
      <c r="A28" s="319" t="s">
        <v>120</v>
      </c>
      <c r="B28" s="318">
        <v>138.1</v>
      </c>
      <c r="C28" s="318">
        <v>103.45</v>
      </c>
      <c r="D28" s="318">
        <v>107.14</v>
      </c>
      <c r="E28" s="318">
        <v>79.64</v>
      </c>
    </row>
    <row r="29" spans="1:5" s="314" customFormat="1" ht="18" customHeight="1">
      <c r="A29" s="319" t="s">
        <v>121</v>
      </c>
      <c r="B29" s="318">
        <v>26.88</v>
      </c>
      <c r="C29" s="318">
        <v>183.08</v>
      </c>
      <c r="D29" s="318">
        <v>81.12</v>
      </c>
      <c r="E29" s="318">
        <v>73.18</v>
      </c>
    </row>
    <row r="30" spans="1:5" s="314" customFormat="1" ht="18" customHeight="1">
      <c r="A30" s="319" t="s">
        <v>122</v>
      </c>
      <c r="B30" s="318">
        <v>28.46</v>
      </c>
      <c r="C30" s="318">
        <v>112.24</v>
      </c>
      <c r="D30" s="318">
        <v>35.58</v>
      </c>
      <c r="E30" s="318">
        <v>37.45</v>
      </c>
    </row>
    <row r="31" spans="1:5" s="314" customFormat="1" ht="18" customHeight="1">
      <c r="A31" s="317" t="s">
        <v>35</v>
      </c>
      <c r="B31" s="318">
        <v>72.58</v>
      </c>
      <c r="C31" s="318">
        <v>103.29</v>
      </c>
      <c r="D31" s="318">
        <v>90.3</v>
      </c>
      <c r="E31" s="318">
        <v>80.34</v>
      </c>
    </row>
    <row r="32" spans="1:5" s="314" customFormat="1" ht="18" customHeight="1">
      <c r="A32" s="317" t="s">
        <v>123</v>
      </c>
      <c r="B32" s="374">
        <v>100</v>
      </c>
      <c r="C32" s="318">
        <v>90</v>
      </c>
      <c r="D32" s="375">
        <v>180</v>
      </c>
      <c r="E32" s="318">
        <v>111.36</v>
      </c>
    </row>
    <row r="33" spans="1:5" s="314" customFormat="1" ht="18" customHeight="1">
      <c r="A33" s="317" t="s">
        <v>124</v>
      </c>
      <c r="B33" s="318">
        <v>105.25</v>
      </c>
      <c r="C33" s="318">
        <v>101.98</v>
      </c>
      <c r="D33" s="318">
        <v>97.56</v>
      </c>
      <c r="E33" s="318">
        <v>80.31</v>
      </c>
    </row>
    <row r="34" spans="1:5" s="314" customFormat="1" ht="30.75" customHeight="1">
      <c r="A34" s="320" t="s">
        <v>36</v>
      </c>
      <c r="B34" s="321">
        <v>98.33</v>
      </c>
      <c r="C34" s="321">
        <v>97.08</v>
      </c>
      <c r="D34" s="321">
        <v>111.05</v>
      </c>
      <c r="E34" s="321">
        <v>100.8</v>
      </c>
    </row>
    <row r="35" spans="1:5" s="314" customFormat="1" ht="30.75" customHeight="1">
      <c r="A35" s="319" t="s">
        <v>37</v>
      </c>
      <c r="B35" s="318">
        <v>98.33</v>
      </c>
      <c r="C35" s="318">
        <v>97.08</v>
      </c>
      <c r="D35" s="318">
        <v>111.05</v>
      </c>
      <c r="E35" s="318">
        <v>100.8</v>
      </c>
    </row>
    <row r="36" spans="1:5" s="314" customFormat="1" ht="17.25" customHeight="1">
      <c r="A36" s="46" t="s">
        <v>38</v>
      </c>
      <c r="B36" s="313">
        <v>112.15</v>
      </c>
      <c r="C36" s="313">
        <v>104.82</v>
      </c>
      <c r="D36" s="313">
        <v>124.47</v>
      </c>
      <c r="E36" s="313">
        <v>113.5</v>
      </c>
    </row>
    <row r="37" spans="1:5" s="314" customFormat="1" ht="18" customHeight="1">
      <c r="A37" s="317" t="s">
        <v>39</v>
      </c>
      <c r="B37" s="318">
        <v>102.28</v>
      </c>
      <c r="C37" s="318">
        <v>105.53</v>
      </c>
      <c r="D37" s="318">
        <v>111.47</v>
      </c>
      <c r="E37" s="318">
        <v>104.75</v>
      </c>
    </row>
    <row r="38" spans="1:5" s="314" customFormat="1" ht="18" customHeight="1">
      <c r="A38" s="317" t="s">
        <v>346</v>
      </c>
      <c r="B38" s="318">
        <v>105.96</v>
      </c>
      <c r="C38" s="318">
        <v>103.14</v>
      </c>
      <c r="D38" s="318">
        <v>106.85</v>
      </c>
      <c r="E38" s="318">
        <v>104.06</v>
      </c>
    </row>
    <row r="39" spans="1:5" s="314" customFormat="1" ht="28.5" customHeight="1">
      <c r="A39" s="319" t="s">
        <v>40</v>
      </c>
      <c r="B39" s="322">
        <v>126.79</v>
      </c>
      <c r="C39" s="322">
        <v>103.97</v>
      </c>
      <c r="D39" s="322">
        <v>145.04</v>
      </c>
      <c r="E39" s="322">
        <v>125.85</v>
      </c>
    </row>
    <row r="40" spans="2:5" ht="12.75">
      <c r="B40" s="322"/>
      <c r="C40" s="322"/>
      <c r="D40" s="322"/>
      <c r="E40" s="322"/>
    </row>
  </sheetData>
  <sheetProtection/>
  <mergeCells count="1">
    <mergeCell ref="A1:E1"/>
  </mergeCells>
  <printOptions horizontalCentered="1"/>
  <pageMargins left="0.1968503937007874" right="0.15748031496062992" top="0.2755905511811024" bottom="0.2755905511811024"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1:H154"/>
  <sheetViews>
    <sheetView zoomScalePageLayoutView="0" workbookViewId="0" topLeftCell="A49">
      <selection activeCell="A40" sqref="A40:H65"/>
    </sheetView>
  </sheetViews>
  <sheetFormatPr defaultColWidth="9.140625" defaultRowHeight="12.75"/>
  <cols>
    <col min="1" max="1" width="37.28125" style="117" customWidth="1"/>
    <col min="2" max="2" width="10.57421875" style="119" bestFit="1" customWidth="1"/>
    <col min="3" max="4" width="10.28125" style="119" bestFit="1" customWidth="1"/>
    <col min="5" max="5" width="11.28125" style="119" bestFit="1" customWidth="1"/>
    <col min="6" max="7" width="9.7109375" style="119" bestFit="1" customWidth="1"/>
    <col min="8" max="8" width="13.57421875" style="119" bestFit="1" customWidth="1"/>
    <col min="9" max="9" width="3.28125" style="117" customWidth="1"/>
    <col min="10" max="16384" width="9.140625" style="117" customWidth="1"/>
  </cols>
  <sheetData>
    <row r="1" spans="1:8" ht="39" customHeight="1">
      <c r="A1" s="397" t="s">
        <v>388</v>
      </c>
      <c r="B1" s="397"/>
      <c r="C1" s="397"/>
      <c r="D1" s="397"/>
      <c r="E1" s="397"/>
      <c r="F1" s="397"/>
      <c r="G1" s="397"/>
      <c r="H1" s="397"/>
    </row>
    <row r="2" spans="1:8" ht="21" customHeight="1" thickBot="1">
      <c r="A2" s="118"/>
      <c r="B2" s="118"/>
      <c r="C2" s="118"/>
      <c r="D2" s="118"/>
      <c r="E2" s="118"/>
      <c r="F2" s="118"/>
      <c r="G2" s="118"/>
      <c r="H2" s="118"/>
    </row>
    <row r="3" spans="1:8" s="323" customFormat="1" ht="21.75" customHeight="1">
      <c r="A3" s="405"/>
      <c r="B3" s="400" t="s">
        <v>41</v>
      </c>
      <c r="C3" s="306" t="s">
        <v>3</v>
      </c>
      <c r="D3" s="306" t="s">
        <v>146</v>
      </c>
      <c r="E3" s="306" t="s">
        <v>147</v>
      </c>
      <c r="F3" s="403" t="s">
        <v>308</v>
      </c>
      <c r="G3" s="403"/>
      <c r="H3" s="306" t="s">
        <v>287</v>
      </c>
    </row>
    <row r="4" spans="1:8" s="323" customFormat="1" ht="21.75" customHeight="1">
      <c r="A4" s="405"/>
      <c r="B4" s="406"/>
      <c r="C4" s="306" t="s">
        <v>269</v>
      </c>
      <c r="D4" s="306" t="s">
        <v>270</v>
      </c>
      <c r="E4" s="306" t="s">
        <v>268</v>
      </c>
      <c r="F4" s="407" t="s">
        <v>149</v>
      </c>
      <c r="G4" s="407"/>
      <c r="H4" s="306" t="s">
        <v>309</v>
      </c>
    </row>
    <row r="5" spans="1:8" s="323" customFormat="1" ht="21.75" customHeight="1">
      <c r="A5" s="405"/>
      <c r="B5" s="406"/>
      <c r="C5" s="306" t="s">
        <v>148</v>
      </c>
      <c r="D5" s="306" t="s">
        <v>148</v>
      </c>
      <c r="E5" s="306" t="s">
        <v>148</v>
      </c>
      <c r="F5" s="123" t="s">
        <v>237</v>
      </c>
      <c r="G5" s="123" t="s">
        <v>141</v>
      </c>
      <c r="H5" s="306" t="s">
        <v>150</v>
      </c>
    </row>
    <row r="6" spans="1:8" s="323" customFormat="1" ht="21.75" customHeight="1">
      <c r="A6" s="405"/>
      <c r="B6" s="402"/>
      <c r="C6" s="120">
        <v>2023</v>
      </c>
      <c r="D6" s="120">
        <v>2023</v>
      </c>
      <c r="E6" s="120">
        <v>2023</v>
      </c>
      <c r="F6" s="120" t="s">
        <v>307</v>
      </c>
      <c r="G6" s="120" t="s">
        <v>283</v>
      </c>
      <c r="H6" s="120" t="s">
        <v>389</v>
      </c>
    </row>
    <row r="7" spans="1:8" ht="19.5" customHeight="1">
      <c r="A7" s="376" t="s">
        <v>242</v>
      </c>
      <c r="B7" s="324" t="s">
        <v>0</v>
      </c>
      <c r="C7" s="325">
        <v>1229</v>
      </c>
      <c r="D7" s="325">
        <v>735</v>
      </c>
      <c r="E7" s="325">
        <v>11022</v>
      </c>
      <c r="F7" s="315">
        <v>59.8</v>
      </c>
      <c r="G7" s="315">
        <v>61.05</v>
      </c>
      <c r="H7" s="322">
        <v>92.95</v>
      </c>
    </row>
    <row r="8" spans="1:8" ht="19.5" customHeight="1">
      <c r="A8" s="376" t="s">
        <v>284</v>
      </c>
      <c r="B8" s="324" t="s">
        <v>347</v>
      </c>
      <c r="C8" s="325">
        <v>152813</v>
      </c>
      <c r="D8" s="325">
        <v>158333</v>
      </c>
      <c r="E8" s="325">
        <v>1066868</v>
      </c>
      <c r="F8" s="315">
        <v>103.61</v>
      </c>
      <c r="G8" s="315">
        <v>166.01</v>
      </c>
      <c r="H8" s="322">
        <v>118.18</v>
      </c>
    </row>
    <row r="9" spans="1:8" ht="30.75" customHeight="1">
      <c r="A9" s="376" t="s">
        <v>348</v>
      </c>
      <c r="B9" s="324" t="s">
        <v>0</v>
      </c>
      <c r="C9" s="325">
        <v>2424</v>
      </c>
      <c r="D9" s="325">
        <v>2020</v>
      </c>
      <c r="E9" s="325">
        <v>15813</v>
      </c>
      <c r="F9" s="315">
        <v>83.33</v>
      </c>
      <c r="G9" s="315">
        <v>86.66</v>
      </c>
      <c r="H9" s="322">
        <v>83.83</v>
      </c>
    </row>
    <row r="10" spans="1:8" ht="19.5" customHeight="1">
      <c r="A10" s="376" t="s">
        <v>15</v>
      </c>
      <c r="B10" s="324" t="s">
        <v>0</v>
      </c>
      <c r="C10" s="325">
        <v>92</v>
      </c>
      <c r="D10" s="325">
        <v>104</v>
      </c>
      <c r="E10" s="325">
        <v>702</v>
      </c>
      <c r="F10" s="315">
        <v>113.04</v>
      </c>
      <c r="G10" s="315">
        <v>48.15</v>
      </c>
      <c r="H10" s="322">
        <v>64.46</v>
      </c>
    </row>
    <row r="11" spans="1:8" ht="19.5" customHeight="1">
      <c r="A11" s="376" t="s">
        <v>125</v>
      </c>
      <c r="B11" s="324" t="s">
        <v>126</v>
      </c>
      <c r="C11" s="325">
        <v>2978</v>
      </c>
      <c r="D11" s="325">
        <v>2940</v>
      </c>
      <c r="E11" s="325">
        <v>22182</v>
      </c>
      <c r="F11" s="315">
        <v>98.72</v>
      </c>
      <c r="G11" s="315">
        <v>104.4</v>
      </c>
      <c r="H11" s="322">
        <v>98.87</v>
      </c>
    </row>
    <row r="12" spans="1:8" ht="19.5" customHeight="1">
      <c r="A12" s="376" t="s">
        <v>127</v>
      </c>
      <c r="B12" s="324" t="s">
        <v>0</v>
      </c>
      <c r="C12" s="388">
        <v>0</v>
      </c>
      <c r="D12" s="325">
        <v>6536</v>
      </c>
      <c r="E12" s="325">
        <v>48441</v>
      </c>
      <c r="F12" s="388">
        <v>0</v>
      </c>
      <c r="G12" s="315">
        <v>298.45</v>
      </c>
      <c r="H12" s="322">
        <v>121.94</v>
      </c>
    </row>
    <row r="13" spans="1:8" ht="19.5" customHeight="1">
      <c r="A13" s="376" t="s">
        <v>349</v>
      </c>
      <c r="B13" s="324" t="s">
        <v>0</v>
      </c>
      <c r="C13" s="325">
        <v>121126</v>
      </c>
      <c r="D13" s="325">
        <v>121872</v>
      </c>
      <c r="E13" s="325">
        <v>974062</v>
      </c>
      <c r="F13" s="315">
        <v>100.62</v>
      </c>
      <c r="G13" s="315">
        <v>121.5</v>
      </c>
      <c r="H13" s="322">
        <v>110.46</v>
      </c>
    </row>
    <row r="14" spans="1:8" ht="19.5" customHeight="1">
      <c r="A14" s="376" t="s">
        <v>350</v>
      </c>
      <c r="B14" s="324" t="s">
        <v>0</v>
      </c>
      <c r="C14" s="325">
        <v>41094</v>
      </c>
      <c r="D14" s="325">
        <v>41428</v>
      </c>
      <c r="E14" s="325">
        <v>316525</v>
      </c>
      <c r="F14" s="315">
        <v>100.81</v>
      </c>
      <c r="G14" s="315">
        <v>121.51</v>
      </c>
      <c r="H14" s="322">
        <v>115.86</v>
      </c>
    </row>
    <row r="15" spans="1:8" ht="19.5" customHeight="1">
      <c r="A15" s="376" t="s">
        <v>4</v>
      </c>
      <c r="B15" s="324" t="s">
        <v>126</v>
      </c>
      <c r="C15" s="325">
        <v>5866</v>
      </c>
      <c r="D15" s="325">
        <v>5500</v>
      </c>
      <c r="E15" s="325">
        <v>41359</v>
      </c>
      <c r="F15" s="315">
        <v>93.76</v>
      </c>
      <c r="G15" s="315">
        <v>95.59</v>
      </c>
      <c r="H15" s="322">
        <v>101.95</v>
      </c>
    </row>
    <row r="16" spans="1:8" ht="19.5" customHeight="1">
      <c r="A16" s="376" t="s">
        <v>351</v>
      </c>
      <c r="B16" s="324" t="s">
        <v>126</v>
      </c>
      <c r="C16" s="325">
        <v>1637</v>
      </c>
      <c r="D16" s="325">
        <v>1560</v>
      </c>
      <c r="E16" s="325">
        <v>10673</v>
      </c>
      <c r="F16" s="315">
        <v>95.3</v>
      </c>
      <c r="G16" s="315">
        <v>111.27</v>
      </c>
      <c r="H16" s="322">
        <v>108.23</v>
      </c>
    </row>
    <row r="17" spans="1:8" ht="19.5" customHeight="1">
      <c r="A17" s="376" t="s">
        <v>352</v>
      </c>
      <c r="B17" s="324" t="s">
        <v>126</v>
      </c>
      <c r="C17" s="325">
        <v>1486</v>
      </c>
      <c r="D17" s="325">
        <v>1630</v>
      </c>
      <c r="E17" s="325">
        <v>12110</v>
      </c>
      <c r="F17" s="315">
        <v>109.69</v>
      </c>
      <c r="G17" s="315">
        <v>111.8</v>
      </c>
      <c r="H17" s="322">
        <v>110.89</v>
      </c>
    </row>
    <row r="18" spans="1:8" ht="19.5" customHeight="1">
      <c r="A18" s="376" t="s">
        <v>353</v>
      </c>
      <c r="B18" s="324" t="s">
        <v>126</v>
      </c>
      <c r="C18" s="325">
        <v>2011</v>
      </c>
      <c r="D18" s="325">
        <v>2200</v>
      </c>
      <c r="E18" s="325">
        <v>13687</v>
      </c>
      <c r="F18" s="315">
        <v>109.4</v>
      </c>
      <c r="G18" s="315">
        <v>64.99</v>
      </c>
      <c r="H18" s="322">
        <v>70.99</v>
      </c>
    </row>
    <row r="19" spans="1:8" ht="29.25" customHeight="1">
      <c r="A19" s="376" t="s">
        <v>354</v>
      </c>
      <c r="B19" s="324" t="s">
        <v>128</v>
      </c>
      <c r="C19" s="325">
        <v>218</v>
      </c>
      <c r="D19" s="325">
        <v>192</v>
      </c>
      <c r="E19" s="325">
        <v>2210</v>
      </c>
      <c r="F19" s="315">
        <v>88.07</v>
      </c>
      <c r="G19" s="315">
        <v>61.15</v>
      </c>
      <c r="H19" s="322">
        <v>74.46</v>
      </c>
    </row>
    <row r="20" spans="1:8" ht="41.25" customHeight="1">
      <c r="A20" s="376" t="s">
        <v>355</v>
      </c>
      <c r="B20" s="324" t="s">
        <v>128</v>
      </c>
      <c r="C20" s="325">
        <v>3861</v>
      </c>
      <c r="D20" s="325">
        <v>4187</v>
      </c>
      <c r="E20" s="325">
        <v>31602</v>
      </c>
      <c r="F20" s="315">
        <v>108.44</v>
      </c>
      <c r="G20" s="315">
        <v>97.96</v>
      </c>
      <c r="H20" s="322">
        <v>107.3</v>
      </c>
    </row>
    <row r="21" spans="1:8" ht="29.25" customHeight="1">
      <c r="A21" s="376" t="s">
        <v>356</v>
      </c>
      <c r="B21" s="324" t="s">
        <v>128</v>
      </c>
      <c r="C21" s="325">
        <v>343</v>
      </c>
      <c r="D21" s="325">
        <v>400</v>
      </c>
      <c r="E21" s="325">
        <v>2604</v>
      </c>
      <c r="F21" s="315">
        <v>116.62</v>
      </c>
      <c r="G21" s="315">
        <v>37.07</v>
      </c>
      <c r="H21" s="322">
        <v>98.94</v>
      </c>
    </row>
    <row r="22" spans="1:8" ht="69" customHeight="1">
      <c r="A22" s="376" t="s">
        <v>357</v>
      </c>
      <c r="B22" s="324" t="s">
        <v>128</v>
      </c>
      <c r="C22" s="325">
        <v>5988</v>
      </c>
      <c r="D22" s="325">
        <v>5500</v>
      </c>
      <c r="E22" s="325">
        <v>41450</v>
      </c>
      <c r="F22" s="315">
        <v>91.85</v>
      </c>
      <c r="G22" s="315">
        <v>119.49</v>
      </c>
      <c r="H22" s="322">
        <v>117.06</v>
      </c>
    </row>
    <row r="23" spans="1:8" ht="30.75" customHeight="1">
      <c r="A23" s="376" t="s">
        <v>358</v>
      </c>
      <c r="B23" s="324" t="s">
        <v>129</v>
      </c>
      <c r="C23" s="325">
        <v>38</v>
      </c>
      <c r="D23" s="325">
        <v>24</v>
      </c>
      <c r="E23" s="325">
        <v>363</v>
      </c>
      <c r="F23" s="315">
        <v>63.16</v>
      </c>
      <c r="G23" s="315">
        <v>47.06</v>
      </c>
      <c r="H23" s="322">
        <v>73.93</v>
      </c>
    </row>
    <row r="24" spans="1:8" ht="19.5" customHeight="1">
      <c r="A24" s="376" t="s">
        <v>359</v>
      </c>
      <c r="B24" s="324" t="s">
        <v>0</v>
      </c>
      <c r="C24" s="325">
        <v>277055</v>
      </c>
      <c r="D24" s="325">
        <v>283465</v>
      </c>
      <c r="E24" s="325">
        <v>1738605</v>
      </c>
      <c r="F24" s="315">
        <v>102.31</v>
      </c>
      <c r="G24" s="315">
        <v>115.2</v>
      </c>
      <c r="H24" s="322">
        <v>114.03</v>
      </c>
    </row>
    <row r="25" spans="1:8" ht="19.5" customHeight="1">
      <c r="A25" s="376" t="s">
        <v>360</v>
      </c>
      <c r="B25" s="324" t="s">
        <v>235</v>
      </c>
      <c r="C25" s="325">
        <v>2071</v>
      </c>
      <c r="D25" s="325">
        <v>2019</v>
      </c>
      <c r="E25" s="325">
        <v>17427</v>
      </c>
      <c r="F25" s="315">
        <v>97.49</v>
      </c>
      <c r="G25" s="315">
        <v>64.42</v>
      </c>
      <c r="H25" s="322">
        <v>67.86</v>
      </c>
    </row>
    <row r="26" spans="1:8" ht="19.5" customHeight="1">
      <c r="A26" s="376" t="s">
        <v>361</v>
      </c>
      <c r="B26" s="324" t="s">
        <v>130</v>
      </c>
      <c r="C26" s="325">
        <v>1817</v>
      </c>
      <c r="D26" s="325">
        <v>1662</v>
      </c>
      <c r="E26" s="325">
        <v>14355</v>
      </c>
      <c r="F26" s="315">
        <v>91.47</v>
      </c>
      <c r="G26" s="315">
        <v>128.84</v>
      </c>
      <c r="H26" s="322">
        <v>125.19</v>
      </c>
    </row>
    <row r="27" spans="1:8" ht="19.5" customHeight="1">
      <c r="A27" s="376" t="s">
        <v>362</v>
      </c>
      <c r="B27" s="324" t="s">
        <v>130</v>
      </c>
      <c r="C27" s="325">
        <v>1</v>
      </c>
      <c r="D27" s="325">
        <v>2</v>
      </c>
      <c r="E27" s="325">
        <v>12</v>
      </c>
      <c r="F27" s="315">
        <v>200</v>
      </c>
      <c r="G27" s="315">
        <v>50</v>
      </c>
      <c r="H27" s="322">
        <v>75</v>
      </c>
    </row>
    <row r="28" spans="1:8" ht="19.5" customHeight="1">
      <c r="A28" s="376" t="s">
        <v>131</v>
      </c>
      <c r="B28" s="324" t="s">
        <v>0</v>
      </c>
      <c r="C28" s="325">
        <v>139</v>
      </c>
      <c r="D28" s="325">
        <v>129</v>
      </c>
      <c r="E28" s="325">
        <v>929</v>
      </c>
      <c r="F28" s="315">
        <v>92.81</v>
      </c>
      <c r="G28" s="315">
        <v>97.73</v>
      </c>
      <c r="H28" s="322">
        <v>90.11</v>
      </c>
    </row>
    <row r="29" spans="1:8" ht="19.5" customHeight="1">
      <c r="A29" s="376" t="s">
        <v>363</v>
      </c>
      <c r="B29" s="324" t="s">
        <v>0</v>
      </c>
      <c r="C29" s="325">
        <v>425</v>
      </c>
      <c r="D29" s="325">
        <v>400</v>
      </c>
      <c r="E29" s="325">
        <v>2963</v>
      </c>
      <c r="F29" s="315">
        <v>94.12</v>
      </c>
      <c r="G29" s="315">
        <v>65.36</v>
      </c>
      <c r="H29" s="322">
        <v>88.55</v>
      </c>
    </row>
    <row r="30" spans="1:8" ht="30.75" customHeight="1">
      <c r="A30" s="376" t="s">
        <v>364</v>
      </c>
      <c r="B30" s="324" t="s">
        <v>0</v>
      </c>
      <c r="C30" s="325">
        <v>5772</v>
      </c>
      <c r="D30" s="325">
        <v>5699</v>
      </c>
      <c r="E30" s="325">
        <v>41094</v>
      </c>
      <c r="F30" s="315">
        <v>98.74</v>
      </c>
      <c r="G30" s="315">
        <v>113.12</v>
      </c>
      <c r="H30" s="322">
        <v>111.11</v>
      </c>
    </row>
    <row r="31" spans="1:8" ht="19.5" customHeight="1">
      <c r="A31" s="376" t="s">
        <v>132</v>
      </c>
      <c r="B31" s="324" t="s">
        <v>133</v>
      </c>
      <c r="C31" s="325">
        <v>610</v>
      </c>
      <c r="D31" s="325">
        <v>550</v>
      </c>
      <c r="E31" s="325">
        <v>4808</v>
      </c>
      <c r="F31" s="315">
        <v>90.16</v>
      </c>
      <c r="G31" s="315">
        <v>95.99</v>
      </c>
      <c r="H31" s="322">
        <v>135.97</v>
      </c>
    </row>
    <row r="32" spans="1:8" ht="19.5" customHeight="1">
      <c r="A32" s="376" t="s">
        <v>12</v>
      </c>
      <c r="B32" s="324" t="s">
        <v>17</v>
      </c>
      <c r="C32" s="325">
        <v>3314401</v>
      </c>
      <c r="D32" s="325">
        <v>3201576</v>
      </c>
      <c r="E32" s="325">
        <v>25181592</v>
      </c>
      <c r="F32" s="315">
        <v>96.6</v>
      </c>
      <c r="G32" s="315">
        <v>302.56</v>
      </c>
      <c r="H32" s="322">
        <v>128.55</v>
      </c>
    </row>
    <row r="33" spans="1:8" ht="19.5" customHeight="1">
      <c r="A33" s="376" t="s">
        <v>139</v>
      </c>
      <c r="B33" s="324" t="s">
        <v>17</v>
      </c>
      <c r="C33" s="325">
        <v>13206</v>
      </c>
      <c r="D33" s="325">
        <v>12376</v>
      </c>
      <c r="E33" s="325">
        <v>96625</v>
      </c>
      <c r="F33" s="315">
        <v>93.71</v>
      </c>
      <c r="G33" s="315">
        <v>722.9</v>
      </c>
      <c r="H33" s="322">
        <v>83.26</v>
      </c>
    </row>
    <row r="34" spans="1:8" ht="27" customHeight="1">
      <c r="A34" s="376" t="s">
        <v>365</v>
      </c>
      <c r="B34" s="324" t="s">
        <v>0</v>
      </c>
      <c r="C34" s="325">
        <v>23</v>
      </c>
      <c r="D34" s="325">
        <v>25</v>
      </c>
      <c r="E34" s="325">
        <v>182</v>
      </c>
      <c r="F34" s="315">
        <v>108.7</v>
      </c>
      <c r="G34" s="315">
        <v>125</v>
      </c>
      <c r="H34" s="322">
        <v>90.1</v>
      </c>
    </row>
    <row r="35" spans="1:8" ht="19.5" customHeight="1">
      <c r="A35" s="376" t="s">
        <v>183</v>
      </c>
      <c r="B35" s="324" t="s">
        <v>0</v>
      </c>
      <c r="C35" s="325">
        <v>218</v>
      </c>
      <c r="D35" s="325">
        <v>366</v>
      </c>
      <c r="E35" s="325">
        <v>3685</v>
      </c>
      <c r="F35" s="315">
        <v>167.89</v>
      </c>
      <c r="G35" s="315">
        <v>107.96</v>
      </c>
      <c r="H35" s="322">
        <v>125.81</v>
      </c>
    </row>
    <row r="36" spans="1:8" ht="29.25" customHeight="1">
      <c r="A36" s="376" t="s">
        <v>366</v>
      </c>
      <c r="B36" s="324" t="s">
        <v>0</v>
      </c>
      <c r="C36" s="325">
        <v>81</v>
      </c>
      <c r="D36" s="325">
        <v>93</v>
      </c>
      <c r="E36" s="325">
        <v>832</v>
      </c>
      <c r="F36" s="315">
        <v>114.81</v>
      </c>
      <c r="G36" s="315">
        <v>83.04</v>
      </c>
      <c r="H36" s="322">
        <v>113.82</v>
      </c>
    </row>
    <row r="37" spans="1:8" ht="19.5" customHeight="1">
      <c r="A37" s="377"/>
      <c r="B37" s="378"/>
      <c r="C37" s="378"/>
      <c r="D37" s="378"/>
      <c r="E37" s="378"/>
      <c r="F37" s="378"/>
      <c r="G37" s="378"/>
      <c r="H37" s="378"/>
    </row>
    <row r="38" spans="1:8" ht="19.5" customHeight="1">
      <c r="A38" s="377"/>
      <c r="B38" s="378"/>
      <c r="C38" s="378"/>
      <c r="D38" s="378"/>
      <c r="E38" s="378"/>
      <c r="F38" s="378"/>
      <c r="G38" s="378"/>
      <c r="H38" s="378"/>
    </row>
    <row r="39" spans="1:8" ht="44.25" customHeight="1">
      <c r="A39" s="377"/>
      <c r="B39" s="378"/>
      <c r="C39" s="378"/>
      <c r="D39" s="378"/>
      <c r="E39" s="378"/>
      <c r="F39" s="378"/>
      <c r="G39" s="378"/>
      <c r="H39" s="378"/>
    </row>
    <row r="40" spans="1:8" ht="46.5" customHeight="1">
      <c r="A40" s="393" t="s">
        <v>390</v>
      </c>
      <c r="B40" s="393"/>
      <c r="C40" s="393"/>
      <c r="D40" s="393"/>
      <c r="E40" s="393"/>
      <c r="F40" s="393"/>
      <c r="G40" s="393"/>
      <c r="H40" s="393"/>
    </row>
    <row r="41" spans="1:8" ht="22.5" customHeight="1" thickBot="1">
      <c r="A41" s="114"/>
      <c r="B41" s="114"/>
      <c r="C41" s="114"/>
      <c r="D41" s="114"/>
      <c r="E41" s="114"/>
      <c r="F41" s="114"/>
      <c r="G41" s="114"/>
      <c r="H41" s="114"/>
    </row>
    <row r="42" spans="1:8" ht="22.5" customHeight="1">
      <c r="A42" s="398"/>
      <c r="B42" s="400" t="s">
        <v>41</v>
      </c>
      <c r="C42" s="122" t="s">
        <v>3</v>
      </c>
      <c r="D42" s="122" t="s">
        <v>146</v>
      </c>
      <c r="E42" s="122" t="s">
        <v>147</v>
      </c>
      <c r="F42" s="403" t="s">
        <v>308</v>
      </c>
      <c r="G42" s="403"/>
      <c r="H42" s="122" t="s">
        <v>287</v>
      </c>
    </row>
    <row r="43" spans="1:8" ht="22.5" customHeight="1">
      <c r="A43" s="399"/>
      <c r="B43" s="401"/>
      <c r="C43" s="121" t="s">
        <v>269</v>
      </c>
      <c r="D43" s="121" t="s">
        <v>270</v>
      </c>
      <c r="E43" s="121" t="s">
        <v>268</v>
      </c>
      <c r="F43" s="404" t="s">
        <v>149</v>
      </c>
      <c r="G43" s="404"/>
      <c r="H43" s="121" t="s">
        <v>309</v>
      </c>
    </row>
    <row r="44" spans="1:8" ht="22.5" customHeight="1">
      <c r="A44" s="399"/>
      <c r="B44" s="401"/>
      <c r="C44" s="121" t="s">
        <v>148</v>
      </c>
      <c r="D44" s="121" t="s">
        <v>148</v>
      </c>
      <c r="E44" s="121" t="s">
        <v>148</v>
      </c>
      <c r="F44" s="123" t="s">
        <v>237</v>
      </c>
      <c r="G44" s="123" t="s">
        <v>141</v>
      </c>
      <c r="H44" s="121" t="s">
        <v>150</v>
      </c>
    </row>
    <row r="45" spans="1:8" ht="19.5" customHeight="1">
      <c r="A45" s="399"/>
      <c r="B45" s="402"/>
      <c r="C45" s="120">
        <v>2023</v>
      </c>
      <c r="D45" s="120">
        <v>2023</v>
      </c>
      <c r="E45" s="120">
        <v>2023</v>
      </c>
      <c r="F45" s="120" t="s">
        <v>307</v>
      </c>
      <c r="G45" s="120" t="s">
        <v>283</v>
      </c>
      <c r="H45" s="120" t="s">
        <v>288</v>
      </c>
    </row>
    <row r="46" spans="1:8" ht="30.75" customHeight="1">
      <c r="A46" s="376" t="s">
        <v>367</v>
      </c>
      <c r="B46" s="324" t="s">
        <v>134</v>
      </c>
      <c r="C46" s="325">
        <v>6527</v>
      </c>
      <c r="D46" s="325">
        <v>7022</v>
      </c>
      <c r="E46" s="325">
        <v>59100</v>
      </c>
      <c r="F46" s="315">
        <v>107.58</v>
      </c>
      <c r="G46" s="315">
        <v>56.6</v>
      </c>
      <c r="H46" s="322">
        <v>65.56</v>
      </c>
    </row>
    <row r="47" spans="1:8" ht="28.5" customHeight="1">
      <c r="A47" s="376" t="s">
        <v>368</v>
      </c>
      <c r="B47" s="324" t="s">
        <v>134</v>
      </c>
      <c r="C47" s="325">
        <v>1238</v>
      </c>
      <c r="D47" s="325">
        <v>1317</v>
      </c>
      <c r="E47" s="325">
        <v>14764</v>
      </c>
      <c r="F47" s="315">
        <v>106.38</v>
      </c>
      <c r="G47" s="315">
        <v>75.43</v>
      </c>
      <c r="H47" s="322">
        <v>85.37</v>
      </c>
    </row>
    <row r="48" spans="1:8" ht="19.5" customHeight="1">
      <c r="A48" s="376" t="s">
        <v>369</v>
      </c>
      <c r="B48" s="324" t="s">
        <v>347</v>
      </c>
      <c r="C48" s="325">
        <v>17565</v>
      </c>
      <c r="D48" s="325">
        <v>18448</v>
      </c>
      <c r="E48" s="325">
        <v>132750</v>
      </c>
      <c r="F48" s="315">
        <v>105.03</v>
      </c>
      <c r="G48" s="315">
        <v>84.6</v>
      </c>
      <c r="H48" s="322">
        <v>95.54</v>
      </c>
    </row>
    <row r="49" spans="1:8" ht="19.5" customHeight="1">
      <c r="A49" s="376" t="s">
        <v>13</v>
      </c>
      <c r="B49" s="324" t="s">
        <v>370</v>
      </c>
      <c r="C49" s="325">
        <v>284097</v>
      </c>
      <c r="D49" s="325">
        <v>292515</v>
      </c>
      <c r="E49" s="325">
        <v>2143293</v>
      </c>
      <c r="F49" s="315">
        <v>102.96</v>
      </c>
      <c r="G49" s="315">
        <v>121.17</v>
      </c>
      <c r="H49" s="322">
        <v>113.4</v>
      </c>
    </row>
    <row r="50" spans="1:8" ht="19.5" customHeight="1">
      <c r="A50" s="376" t="s">
        <v>371</v>
      </c>
      <c r="B50" s="324" t="s">
        <v>0</v>
      </c>
      <c r="C50" s="325">
        <v>250</v>
      </c>
      <c r="D50" s="325">
        <v>150</v>
      </c>
      <c r="E50" s="325">
        <v>1854</v>
      </c>
      <c r="F50" s="315">
        <v>60</v>
      </c>
      <c r="G50" s="315">
        <v>53.96</v>
      </c>
      <c r="H50" s="322">
        <v>87.04</v>
      </c>
    </row>
    <row r="51" spans="1:8" ht="19.5" customHeight="1">
      <c r="A51" s="376" t="s">
        <v>372</v>
      </c>
      <c r="B51" s="324" t="s">
        <v>0</v>
      </c>
      <c r="C51" s="325">
        <v>41</v>
      </c>
      <c r="D51" s="325">
        <v>45</v>
      </c>
      <c r="E51" s="325">
        <v>365</v>
      </c>
      <c r="F51" s="315">
        <v>109.76</v>
      </c>
      <c r="G51" s="315">
        <v>102.27</v>
      </c>
      <c r="H51" s="322">
        <v>136.7</v>
      </c>
    </row>
    <row r="52" spans="1:8" ht="19.5" customHeight="1">
      <c r="A52" s="376" t="s">
        <v>14</v>
      </c>
      <c r="B52" s="324" t="s">
        <v>0</v>
      </c>
      <c r="C52" s="325">
        <v>670</v>
      </c>
      <c r="D52" s="325">
        <v>465</v>
      </c>
      <c r="E52" s="325">
        <v>4321</v>
      </c>
      <c r="F52" s="315">
        <v>69.4</v>
      </c>
      <c r="G52" s="315">
        <v>150</v>
      </c>
      <c r="H52" s="322">
        <v>78.25</v>
      </c>
    </row>
    <row r="53" spans="1:8" ht="30" customHeight="1">
      <c r="A53" s="376" t="s">
        <v>373</v>
      </c>
      <c r="B53" s="324" t="s">
        <v>0</v>
      </c>
      <c r="C53" s="325">
        <v>7788</v>
      </c>
      <c r="D53" s="325">
        <v>7488</v>
      </c>
      <c r="E53" s="325">
        <v>54141</v>
      </c>
      <c r="F53" s="315">
        <v>96.15</v>
      </c>
      <c r="G53" s="315">
        <v>111.26</v>
      </c>
      <c r="H53" s="322">
        <v>110.57</v>
      </c>
    </row>
    <row r="54" spans="1:8" ht="19.5" customHeight="1">
      <c r="A54" s="376" t="s">
        <v>5</v>
      </c>
      <c r="B54" s="324" t="s">
        <v>0</v>
      </c>
      <c r="C54" s="325">
        <v>20726</v>
      </c>
      <c r="D54" s="325">
        <v>17300</v>
      </c>
      <c r="E54" s="325">
        <v>123616</v>
      </c>
      <c r="F54" s="315">
        <v>83.47</v>
      </c>
      <c r="G54" s="315">
        <v>193.23</v>
      </c>
      <c r="H54" s="322">
        <v>67.97</v>
      </c>
    </row>
    <row r="55" spans="1:8" ht="29.25" customHeight="1">
      <c r="A55" s="376" t="s">
        <v>374</v>
      </c>
      <c r="B55" s="324" t="s">
        <v>135</v>
      </c>
      <c r="C55" s="325">
        <v>32</v>
      </c>
      <c r="D55" s="325">
        <v>33</v>
      </c>
      <c r="E55" s="325">
        <v>285</v>
      </c>
      <c r="F55" s="315">
        <v>103.13</v>
      </c>
      <c r="G55" s="315">
        <v>110</v>
      </c>
      <c r="H55" s="322">
        <v>79.61</v>
      </c>
    </row>
    <row r="56" spans="1:8" ht="29.25" customHeight="1">
      <c r="A56" s="376" t="s">
        <v>375</v>
      </c>
      <c r="B56" s="324" t="s">
        <v>135</v>
      </c>
      <c r="C56" s="325">
        <v>3</v>
      </c>
      <c r="D56" s="325">
        <v>10</v>
      </c>
      <c r="E56" s="325">
        <v>100</v>
      </c>
      <c r="F56" s="315">
        <v>333.33</v>
      </c>
      <c r="G56" s="315">
        <v>37.04</v>
      </c>
      <c r="H56" s="322">
        <v>47.17</v>
      </c>
    </row>
    <row r="57" spans="1:8" ht="29.25" customHeight="1">
      <c r="A57" s="376" t="s">
        <v>376</v>
      </c>
      <c r="B57" s="324" t="s">
        <v>135</v>
      </c>
      <c r="C57" s="325">
        <v>21</v>
      </c>
      <c r="D57" s="325">
        <v>32</v>
      </c>
      <c r="E57" s="325">
        <v>193</v>
      </c>
      <c r="F57" s="315">
        <v>152.38</v>
      </c>
      <c r="G57" s="315">
        <v>152.38</v>
      </c>
      <c r="H57" s="322">
        <v>113.53</v>
      </c>
    </row>
    <row r="58" spans="1:8" ht="19.5" customHeight="1">
      <c r="A58" s="376" t="s">
        <v>136</v>
      </c>
      <c r="B58" s="324" t="s">
        <v>18</v>
      </c>
      <c r="C58" s="325">
        <v>437110</v>
      </c>
      <c r="D58" s="325">
        <v>445522</v>
      </c>
      <c r="E58" s="325">
        <v>4222675</v>
      </c>
      <c r="F58" s="315">
        <v>101.92</v>
      </c>
      <c r="G58" s="315">
        <v>94.85</v>
      </c>
      <c r="H58" s="322">
        <v>79.16</v>
      </c>
    </row>
    <row r="59" spans="1:8" ht="19.5" customHeight="1">
      <c r="A59" s="376" t="s">
        <v>377</v>
      </c>
      <c r="B59" s="324" t="s">
        <v>18</v>
      </c>
      <c r="C59" s="325">
        <v>241937</v>
      </c>
      <c r="D59" s="325">
        <v>252320</v>
      </c>
      <c r="E59" s="325">
        <v>2387568</v>
      </c>
      <c r="F59" s="315">
        <v>104.29</v>
      </c>
      <c r="G59" s="315">
        <v>85.72</v>
      </c>
      <c r="H59" s="322">
        <v>77.14</v>
      </c>
    </row>
    <row r="60" spans="1:8" ht="19.5" customHeight="1">
      <c r="A60" s="376" t="s">
        <v>378</v>
      </c>
      <c r="B60" s="324" t="s">
        <v>18</v>
      </c>
      <c r="C60" s="325">
        <v>30156</v>
      </c>
      <c r="D60" s="325">
        <v>31075</v>
      </c>
      <c r="E60" s="325">
        <v>256323</v>
      </c>
      <c r="F60" s="315">
        <v>103.05</v>
      </c>
      <c r="G60" s="315">
        <v>102.84</v>
      </c>
      <c r="H60" s="322">
        <v>81.47</v>
      </c>
    </row>
    <row r="61" spans="1:8" ht="19.5" customHeight="1">
      <c r="A61" s="376" t="s">
        <v>379</v>
      </c>
      <c r="B61" s="324" t="s">
        <v>18</v>
      </c>
      <c r="C61" s="325">
        <v>9324</v>
      </c>
      <c r="D61" s="325">
        <v>10350</v>
      </c>
      <c r="E61" s="325">
        <v>75114</v>
      </c>
      <c r="F61" s="315">
        <v>111</v>
      </c>
      <c r="G61" s="315">
        <v>106.7</v>
      </c>
      <c r="H61" s="322">
        <v>80.08</v>
      </c>
    </row>
    <row r="62" spans="1:8" ht="19.5" customHeight="1">
      <c r="A62" s="376" t="s">
        <v>285</v>
      </c>
      <c r="B62" s="324" t="s">
        <v>286</v>
      </c>
      <c r="C62" s="325">
        <v>12</v>
      </c>
      <c r="D62" s="325">
        <v>11</v>
      </c>
      <c r="E62" s="325">
        <v>58</v>
      </c>
      <c r="F62" s="315">
        <v>91.67</v>
      </c>
      <c r="G62" s="315">
        <v>183.33</v>
      </c>
      <c r="H62" s="322">
        <v>111.54</v>
      </c>
    </row>
    <row r="63" spans="1:8" ht="19.5" customHeight="1">
      <c r="A63" s="376" t="s">
        <v>6</v>
      </c>
      <c r="B63" s="324" t="s">
        <v>380</v>
      </c>
      <c r="C63" s="325">
        <v>201</v>
      </c>
      <c r="D63" s="325">
        <v>186</v>
      </c>
      <c r="E63" s="325">
        <v>1528</v>
      </c>
      <c r="F63" s="315">
        <v>92.54</v>
      </c>
      <c r="G63" s="315">
        <v>105.68</v>
      </c>
      <c r="H63" s="322">
        <v>98.96</v>
      </c>
    </row>
    <row r="64" spans="1:8" ht="19.5" customHeight="1">
      <c r="A64" s="376" t="s">
        <v>7</v>
      </c>
      <c r="B64" s="324" t="s">
        <v>380</v>
      </c>
      <c r="C64" s="325">
        <v>233</v>
      </c>
      <c r="D64" s="325">
        <v>253</v>
      </c>
      <c r="E64" s="325">
        <v>1639</v>
      </c>
      <c r="F64" s="315">
        <v>108.58</v>
      </c>
      <c r="G64" s="315">
        <v>115.53</v>
      </c>
      <c r="H64" s="322">
        <v>102.37</v>
      </c>
    </row>
    <row r="65" spans="1:8" ht="19.5" customHeight="1">
      <c r="A65" s="376" t="s">
        <v>19</v>
      </c>
      <c r="B65" s="324" t="s">
        <v>381</v>
      </c>
      <c r="C65" s="325">
        <v>3297</v>
      </c>
      <c r="D65" s="325">
        <v>3479</v>
      </c>
      <c r="E65" s="325">
        <v>24706</v>
      </c>
      <c r="F65" s="315">
        <v>105.52</v>
      </c>
      <c r="G65" s="315">
        <v>111.47</v>
      </c>
      <c r="H65" s="322">
        <v>104.75</v>
      </c>
    </row>
    <row r="66" spans="1:8" ht="19.5" customHeight="1">
      <c r="A66" s="326"/>
      <c r="B66" s="327"/>
      <c r="C66" s="327"/>
      <c r="D66" s="327"/>
      <c r="E66" s="327"/>
      <c r="F66" s="327"/>
      <c r="G66" s="327"/>
      <c r="H66" s="327"/>
    </row>
    <row r="67" spans="1:8" ht="19.5" customHeight="1">
      <c r="A67" s="326"/>
      <c r="B67" s="327"/>
      <c r="C67" s="327"/>
      <c r="D67" s="327"/>
      <c r="E67" s="327"/>
      <c r="F67" s="327"/>
      <c r="G67" s="327"/>
      <c r="H67" s="327"/>
    </row>
    <row r="68" spans="1:8" ht="19.5" customHeight="1">
      <c r="A68" s="326"/>
      <c r="B68" s="327"/>
      <c r="C68" s="327"/>
      <c r="D68" s="327"/>
      <c r="E68" s="327"/>
      <c r="F68" s="327"/>
      <c r="G68" s="327"/>
      <c r="H68" s="327"/>
    </row>
    <row r="69" spans="1:8" ht="19.5" customHeight="1">
      <c r="A69" s="326"/>
      <c r="B69" s="327"/>
      <c r="C69" s="327"/>
      <c r="D69" s="327"/>
      <c r="E69" s="327"/>
      <c r="F69" s="327"/>
      <c r="G69" s="327"/>
      <c r="H69" s="327"/>
    </row>
    <row r="70" spans="1:8" ht="19.5" customHeight="1">
      <c r="A70" s="326"/>
      <c r="B70" s="327"/>
      <c r="C70" s="327"/>
      <c r="D70" s="327"/>
      <c r="E70" s="327"/>
      <c r="F70" s="327"/>
      <c r="G70" s="327"/>
      <c r="H70" s="327"/>
    </row>
    <row r="71" spans="1:8" ht="19.5" customHeight="1">
      <c r="A71" s="326"/>
      <c r="B71" s="327"/>
      <c r="C71" s="327"/>
      <c r="D71" s="327"/>
      <c r="E71" s="327"/>
      <c r="F71" s="327"/>
      <c r="G71" s="327"/>
      <c r="H71" s="327"/>
    </row>
    <row r="72" spans="1:8" ht="19.5" customHeight="1">
      <c r="A72" s="326"/>
      <c r="B72" s="327"/>
      <c r="C72" s="327"/>
      <c r="D72" s="327"/>
      <c r="E72" s="327"/>
      <c r="F72" s="327"/>
      <c r="G72" s="327"/>
      <c r="H72" s="327"/>
    </row>
    <row r="73" spans="1:8" ht="19.5" customHeight="1">
      <c r="A73" s="326"/>
      <c r="B73" s="327"/>
      <c r="C73" s="327"/>
      <c r="D73" s="327"/>
      <c r="E73" s="327"/>
      <c r="F73" s="327"/>
      <c r="G73" s="327"/>
      <c r="H73" s="327"/>
    </row>
    <row r="74" spans="1:8" ht="19.5" customHeight="1">
      <c r="A74" s="326"/>
      <c r="B74" s="327"/>
      <c r="C74" s="327"/>
      <c r="D74" s="327"/>
      <c r="E74" s="327"/>
      <c r="F74" s="327"/>
      <c r="G74" s="327"/>
      <c r="H74" s="327"/>
    </row>
    <row r="75" spans="1:8" ht="19.5" customHeight="1">
      <c r="A75" s="326"/>
      <c r="B75" s="327"/>
      <c r="C75" s="327"/>
      <c r="D75" s="327"/>
      <c r="E75" s="327"/>
      <c r="F75" s="327"/>
      <c r="G75" s="327"/>
      <c r="H75" s="327"/>
    </row>
    <row r="76" spans="1:8" ht="19.5" customHeight="1">
      <c r="A76" s="326"/>
      <c r="B76" s="327"/>
      <c r="C76" s="327"/>
      <c r="D76" s="327"/>
      <c r="E76" s="327"/>
      <c r="F76" s="327"/>
      <c r="G76" s="327"/>
      <c r="H76" s="327"/>
    </row>
    <row r="77" spans="1:8" ht="19.5" customHeight="1">
      <c r="A77" s="326"/>
      <c r="B77" s="327"/>
      <c r="C77" s="327"/>
      <c r="D77" s="327"/>
      <c r="E77" s="327"/>
      <c r="F77" s="327"/>
      <c r="G77" s="327"/>
      <c r="H77" s="327"/>
    </row>
    <row r="78" spans="1:8" ht="19.5" customHeight="1">
      <c r="A78" s="326"/>
      <c r="B78" s="327"/>
      <c r="C78" s="327"/>
      <c r="D78" s="327"/>
      <c r="E78" s="327"/>
      <c r="F78" s="327"/>
      <c r="G78" s="327"/>
      <c r="H78" s="327"/>
    </row>
    <row r="79" spans="1:8" ht="19.5" customHeight="1">
      <c r="A79" s="326"/>
      <c r="B79" s="327"/>
      <c r="C79" s="327"/>
      <c r="D79" s="327"/>
      <c r="E79" s="327"/>
      <c r="F79" s="327"/>
      <c r="G79" s="327"/>
      <c r="H79" s="327"/>
    </row>
    <row r="80" spans="1:8" ht="19.5" customHeight="1">
      <c r="A80" s="326"/>
      <c r="B80" s="327"/>
      <c r="C80" s="327"/>
      <c r="D80" s="327"/>
      <c r="E80" s="327"/>
      <c r="F80" s="327"/>
      <c r="G80" s="327"/>
      <c r="H80" s="327"/>
    </row>
    <row r="81" spans="1:8" ht="19.5" customHeight="1">
      <c r="A81" s="326"/>
      <c r="B81" s="327"/>
      <c r="C81" s="327"/>
      <c r="D81" s="327"/>
      <c r="E81" s="327"/>
      <c r="F81" s="327"/>
      <c r="G81" s="327"/>
      <c r="H81" s="327"/>
    </row>
    <row r="82" spans="1:8" ht="19.5" customHeight="1">
      <c r="A82" s="326"/>
      <c r="B82" s="327"/>
      <c r="C82" s="327"/>
      <c r="D82" s="327"/>
      <c r="E82" s="327"/>
      <c r="F82" s="327"/>
      <c r="G82" s="327"/>
      <c r="H82" s="327"/>
    </row>
    <row r="83" spans="1:8" ht="19.5" customHeight="1">
      <c r="A83" s="326"/>
      <c r="B83" s="327"/>
      <c r="C83" s="327"/>
      <c r="D83" s="327"/>
      <c r="E83" s="327"/>
      <c r="F83" s="327"/>
      <c r="G83" s="327"/>
      <c r="H83" s="327"/>
    </row>
    <row r="84" spans="1:8" ht="19.5" customHeight="1">
      <c r="A84" s="326"/>
      <c r="B84" s="327"/>
      <c r="C84" s="327"/>
      <c r="D84" s="327"/>
      <c r="E84" s="327"/>
      <c r="F84" s="327"/>
      <c r="G84" s="327"/>
      <c r="H84" s="327"/>
    </row>
    <row r="85" spans="1:8" ht="19.5" customHeight="1">
      <c r="A85" s="326"/>
      <c r="B85" s="327"/>
      <c r="C85" s="327"/>
      <c r="D85" s="327"/>
      <c r="E85" s="327"/>
      <c r="F85" s="327"/>
      <c r="G85" s="327"/>
      <c r="H85" s="327"/>
    </row>
    <row r="86" spans="1:8" ht="19.5" customHeight="1">
      <c r="A86" s="326"/>
      <c r="B86" s="327"/>
      <c r="C86" s="327"/>
      <c r="D86" s="327"/>
      <c r="E86" s="327"/>
      <c r="F86" s="327"/>
      <c r="G86" s="327"/>
      <c r="H86" s="327"/>
    </row>
    <row r="87" spans="1:8" ht="19.5" customHeight="1">
      <c r="A87" s="326"/>
      <c r="B87" s="327"/>
      <c r="C87" s="327"/>
      <c r="D87" s="327"/>
      <c r="E87" s="327"/>
      <c r="F87" s="327"/>
      <c r="G87" s="327"/>
      <c r="H87" s="327"/>
    </row>
    <row r="88" spans="1:8" ht="19.5" customHeight="1">
      <c r="A88" s="326"/>
      <c r="B88" s="327"/>
      <c r="C88" s="327"/>
      <c r="D88" s="327"/>
      <c r="E88" s="327"/>
      <c r="F88" s="327"/>
      <c r="G88" s="327"/>
      <c r="H88" s="327"/>
    </row>
    <row r="89" spans="1:8" ht="19.5" customHeight="1">
      <c r="A89" s="326"/>
      <c r="B89" s="327"/>
      <c r="C89" s="327"/>
      <c r="D89" s="327"/>
      <c r="E89" s="327"/>
      <c r="F89" s="327"/>
      <c r="G89" s="327"/>
      <c r="H89" s="327"/>
    </row>
    <row r="90" spans="1:8" ht="19.5" customHeight="1">
      <c r="A90" s="326"/>
      <c r="B90" s="327"/>
      <c r="C90" s="327"/>
      <c r="D90" s="327"/>
      <c r="E90" s="327"/>
      <c r="F90" s="327"/>
      <c r="G90" s="327"/>
      <c r="H90" s="327"/>
    </row>
    <row r="91" spans="1:8" ht="15">
      <c r="A91" s="326"/>
      <c r="B91" s="327"/>
      <c r="C91" s="327"/>
      <c r="D91" s="327"/>
      <c r="E91" s="327"/>
      <c r="F91" s="327"/>
      <c r="G91" s="327"/>
      <c r="H91" s="327"/>
    </row>
    <row r="92" spans="1:8" ht="15">
      <c r="A92" s="326"/>
      <c r="B92" s="327"/>
      <c r="C92" s="327"/>
      <c r="D92" s="327"/>
      <c r="E92" s="327"/>
      <c r="F92" s="327"/>
      <c r="G92" s="327"/>
      <c r="H92" s="327"/>
    </row>
    <row r="93" spans="1:8" ht="15">
      <c r="A93" s="326"/>
      <c r="B93" s="327"/>
      <c r="C93" s="327"/>
      <c r="D93" s="327"/>
      <c r="E93" s="327"/>
      <c r="F93" s="327"/>
      <c r="G93" s="327"/>
      <c r="H93" s="327"/>
    </row>
    <row r="94" spans="1:8" ht="15">
      <c r="A94" s="326"/>
      <c r="B94" s="327"/>
      <c r="C94" s="327"/>
      <c r="D94" s="327"/>
      <c r="E94" s="327"/>
      <c r="F94" s="327"/>
      <c r="G94" s="327"/>
      <c r="H94" s="327"/>
    </row>
    <row r="95" spans="1:8" ht="15">
      <c r="A95" s="326"/>
      <c r="B95" s="327"/>
      <c r="C95" s="327"/>
      <c r="D95" s="327"/>
      <c r="E95" s="327"/>
      <c r="F95" s="327"/>
      <c r="G95" s="327"/>
      <c r="H95" s="327"/>
    </row>
    <row r="96" spans="1:8" ht="15">
      <c r="A96" s="326"/>
      <c r="B96" s="327"/>
      <c r="C96" s="327"/>
      <c r="D96" s="327"/>
      <c r="E96" s="327"/>
      <c r="F96" s="327"/>
      <c r="G96" s="327"/>
      <c r="H96" s="327"/>
    </row>
    <row r="97" spans="1:8" ht="15">
      <c r="A97" s="326"/>
      <c r="B97" s="327"/>
      <c r="C97" s="327"/>
      <c r="D97" s="327"/>
      <c r="E97" s="327"/>
      <c r="F97" s="327"/>
      <c r="G97" s="327"/>
      <c r="H97" s="327"/>
    </row>
    <row r="98" spans="1:8" ht="15">
      <c r="A98" s="326"/>
      <c r="B98" s="327"/>
      <c r="C98" s="327"/>
      <c r="D98" s="327"/>
      <c r="E98" s="327"/>
      <c r="F98" s="327"/>
      <c r="G98" s="327"/>
      <c r="H98" s="327"/>
    </row>
    <row r="99" spans="1:8" ht="15">
      <c r="A99" s="326"/>
      <c r="B99" s="327"/>
      <c r="C99" s="327"/>
      <c r="D99" s="327"/>
      <c r="E99" s="327"/>
      <c r="F99" s="327"/>
      <c r="G99" s="327"/>
      <c r="H99" s="327"/>
    </row>
    <row r="100" spans="1:8" ht="15">
      <c r="A100" s="326"/>
      <c r="B100" s="327"/>
      <c r="C100" s="327"/>
      <c r="D100" s="327"/>
      <c r="E100" s="327"/>
      <c r="F100" s="327"/>
      <c r="G100" s="327"/>
      <c r="H100" s="327"/>
    </row>
    <row r="101" spans="1:8" ht="15">
      <c r="A101" s="326"/>
      <c r="B101" s="327"/>
      <c r="C101" s="327"/>
      <c r="D101" s="327"/>
      <c r="E101" s="327"/>
      <c r="F101" s="327"/>
      <c r="G101" s="327"/>
      <c r="H101" s="327"/>
    </row>
    <row r="102" spans="1:8" ht="15">
      <c r="A102" s="326"/>
      <c r="B102" s="327"/>
      <c r="C102" s="327"/>
      <c r="D102" s="327"/>
      <c r="E102" s="327"/>
      <c r="F102" s="327"/>
      <c r="G102" s="327"/>
      <c r="H102" s="327"/>
    </row>
    <row r="103" spans="1:8" ht="15">
      <c r="A103" s="326"/>
      <c r="B103" s="327"/>
      <c r="C103" s="327"/>
      <c r="D103" s="327"/>
      <c r="E103" s="327"/>
      <c r="F103" s="327"/>
      <c r="G103" s="327"/>
      <c r="H103" s="327"/>
    </row>
    <row r="104" spans="1:8" ht="15">
      <c r="A104" s="326"/>
      <c r="B104" s="327"/>
      <c r="C104" s="327"/>
      <c r="D104" s="327"/>
      <c r="E104" s="327"/>
      <c r="F104" s="327"/>
      <c r="G104" s="327"/>
      <c r="H104" s="327"/>
    </row>
    <row r="105" spans="1:8" ht="15">
      <c r="A105" s="326"/>
      <c r="B105" s="327"/>
      <c r="C105" s="327"/>
      <c r="D105" s="327"/>
      <c r="E105" s="327"/>
      <c r="F105" s="327"/>
      <c r="G105" s="327"/>
      <c r="H105" s="327"/>
    </row>
    <row r="106" spans="1:8" ht="15">
      <c r="A106" s="326"/>
      <c r="B106" s="327"/>
      <c r="C106" s="327"/>
      <c r="D106" s="327"/>
      <c r="E106" s="327"/>
      <c r="F106" s="327"/>
      <c r="G106" s="327"/>
      <c r="H106" s="327"/>
    </row>
    <row r="107" spans="1:8" ht="15">
      <c r="A107" s="326"/>
      <c r="B107" s="327"/>
      <c r="C107" s="327"/>
      <c r="D107" s="327"/>
      <c r="E107" s="327"/>
      <c r="F107" s="327"/>
      <c r="G107" s="327"/>
      <c r="H107" s="327"/>
    </row>
    <row r="108" spans="1:8" ht="15">
      <c r="A108" s="326"/>
      <c r="B108" s="327"/>
      <c r="C108" s="327"/>
      <c r="D108" s="327"/>
      <c r="E108" s="327"/>
      <c r="F108" s="327"/>
      <c r="G108" s="327"/>
      <c r="H108" s="327"/>
    </row>
    <row r="109" spans="1:8" ht="15">
      <c r="A109" s="326"/>
      <c r="B109" s="327"/>
      <c r="C109" s="327"/>
      <c r="D109" s="327"/>
      <c r="E109" s="327"/>
      <c r="F109" s="327"/>
      <c r="G109" s="327"/>
      <c r="H109" s="327"/>
    </row>
    <row r="110" spans="1:8" ht="15">
      <c r="A110" s="326"/>
      <c r="B110" s="327"/>
      <c r="C110" s="327"/>
      <c r="D110" s="327"/>
      <c r="E110" s="327"/>
      <c r="F110" s="327"/>
      <c r="G110" s="327"/>
      <c r="H110" s="327"/>
    </row>
    <row r="111" spans="1:8" ht="15">
      <c r="A111" s="326"/>
      <c r="B111" s="327"/>
      <c r="C111" s="327"/>
      <c r="D111" s="327"/>
      <c r="E111" s="327"/>
      <c r="F111" s="327"/>
      <c r="G111" s="327"/>
      <c r="H111" s="327"/>
    </row>
    <row r="112" spans="1:8" ht="15">
      <c r="A112" s="326"/>
      <c r="B112" s="327"/>
      <c r="C112" s="327"/>
      <c r="D112" s="327"/>
      <c r="E112" s="327"/>
      <c r="F112" s="327"/>
      <c r="G112" s="327"/>
      <c r="H112" s="327"/>
    </row>
    <row r="113" spans="1:8" ht="15">
      <c r="A113" s="326"/>
      <c r="B113" s="327"/>
      <c r="C113" s="327"/>
      <c r="D113" s="327"/>
      <c r="E113" s="327"/>
      <c r="F113" s="327"/>
      <c r="G113" s="327"/>
      <c r="H113" s="327"/>
    </row>
    <row r="114" spans="1:8" ht="15">
      <c r="A114" s="326"/>
      <c r="B114" s="327"/>
      <c r="C114" s="327"/>
      <c r="D114" s="327"/>
      <c r="E114" s="327"/>
      <c r="F114" s="327"/>
      <c r="G114" s="327"/>
      <c r="H114" s="327"/>
    </row>
    <row r="115" spans="1:8" ht="15">
      <c r="A115" s="326"/>
      <c r="B115" s="327"/>
      <c r="C115" s="327"/>
      <c r="D115" s="327"/>
      <c r="E115" s="327"/>
      <c r="F115" s="327"/>
      <c r="G115" s="327"/>
      <c r="H115" s="327"/>
    </row>
    <row r="116" spans="1:8" ht="15">
      <c r="A116" s="326"/>
      <c r="B116" s="327"/>
      <c r="C116" s="327"/>
      <c r="D116" s="327"/>
      <c r="E116" s="327"/>
      <c r="F116" s="327"/>
      <c r="G116" s="327"/>
      <c r="H116" s="327"/>
    </row>
    <row r="117" spans="1:8" ht="15">
      <c r="A117" s="326"/>
      <c r="B117" s="327"/>
      <c r="C117" s="327"/>
      <c r="D117" s="327"/>
      <c r="E117" s="327"/>
      <c r="F117" s="327"/>
      <c r="G117" s="327"/>
      <c r="H117" s="327"/>
    </row>
    <row r="118" spans="1:8" ht="15">
      <c r="A118" s="326"/>
      <c r="B118" s="327"/>
      <c r="C118" s="327"/>
      <c r="D118" s="327"/>
      <c r="E118" s="327"/>
      <c r="F118" s="327"/>
      <c r="G118" s="327"/>
      <c r="H118" s="327"/>
    </row>
    <row r="119" spans="1:8" ht="15">
      <c r="A119" s="326"/>
      <c r="B119" s="327"/>
      <c r="C119" s="327"/>
      <c r="D119" s="327"/>
      <c r="E119" s="327"/>
      <c r="F119" s="327"/>
      <c r="G119" s="327"/>
      <c r="H119" s="327"/>
    </row>
    <row r="120" spans="1:8" ht="15">
      <c r="A120" s="326"/>
      <c r="B120" s="327"/>
      <c r="C120" s="327"/>
      <c r="D120" s="327"/>
      <c r="E120" s="327"/>
      <c r="F120" s="327"/>
      <c r="G120" s="327"/>
      <c r="H120" s="327"/>
    </row>
    <row r="121" spans="1:8" ht="15">
      <c r="A121" s="326"/>
      <c r="B121" s="327"/>
      <c r="C121" s="327"/>
      <c r="D121" s="327"/>
      <c r="E121" s="327"/>
      <c r="F121" s="327"/>
      <c r="G121" s="327"/>
      <c r="H121" s="327"/>
    </row>
    <row r="122" spans="1:8" ht="15">
      <c r="A122" s="326"/>
      <c r="B122" s="327"/>
      <c r="C122" s="327"/>
      <c r="D122" s="327"/>
      <c r="E122" s="327"/>
      <c r="F122" s="327"/>
      <c r="G122" s="327"/>
      <c r="H122" s="327"/>
    </row>
    <row r="123" spans="1:8" ht="15">
      <c r="A123" s="326"/>
      <c r="B123" s="327"/>
      <c r="C123" s="327"/>
      <c r="D123" s="327"/>
      <c r="E123" s="327"/>
      <c r="F123" s="327"/>
      <c r="G123" s="327"/>
      <c r="H123" s="327"/>
    </row>
    <row r="124" spans="1:8" ht="15">
      <c r="A124" s="326"/>
      <c r="B124" s="327"/>
      <c r="C124" s="327"/>
      <c r="D124" s="327"/>
      <c r="E124" s="327"/>
      <c r="F124" s="327"/>
      <c r="G124" s="327"/>
      <c r="H124" s="327"/>
    </row>
    <row r="125" spans="1:8" ht="15">
      <c r="A125" s="326"/>
      <c r="B125" s="327"/>
      <c r="C125" s="327"/>
      <c r="D125" s="327"/>
      <c r="E125" s="327"/>
      <c r="F125" s="327"/>
      <c r="G125" s="327"/>
      <c r="H125" s="327"/>
    </row>
    <row r="126" spans="1:8" ht="15">
      <c r="A126" s="326"/>
      <c r="B126" s="327"/>
      <c r="C126" s="327"/>
      <c r="D126" s="327"/>
      <c r="E126" s="327"/>
      <c r="F126" s="327"/>
      <c r="G126" s="327"/>
      <c r="H126" s="327"/>
    </row>
    <row r="127" spans="1:8" ht="15">
      <c r="A127" s="326"/>
      <c r="B127" s="327"/>
      <c r="C127" s="327"/>
      <c r="D127" s="327"/>
      <c r="E127" s="327"/>
      <c r="F127" s="327"/>
      <c r="G127" s="327"/>
      <c r="H127" s="327"/>
    </row>
    <row r="128" spans="1:8" ht="15">
      <c r="A128" s="326"/>
      <c r="B128" s="327"/>
      <c r="C128" s="327"/>
      <c r="D128" s="327"/>
      <c r="E128" s="327"/>
      <c r="F128" s="327"/>
      <c r="G128" s="327"/>
      <c r="H128" s="327"/>
    </row>
    <row r="129" spans="1:8" ht="15">
      <c r="A129" s="326"/>
      <c r="B129" s="327"/>
      <c r="C129" s="327"/>
      <c r="D129" s="327"/>
      <c r="E129" s="327"/>
      <c r="F129" s="327"/>
      <c r="G129" s="327"/>
      <c r="H129" s="327"/>
    </row>
    <row r="130" spans="1:8" ht="15">
      <c r="A130" s="326"/>
      <c r="B130" s="327"/>
      <c r="C130" s="327"/>
      <c r="D130" s="327"/>
      <c r="E130" s="327"/>
      <c r="F130" s="327"/>
      <c r="G130" s="327"/>
      <c r="H130" s="327"/>
    </row>
    <row r="131" spans="1:8" ht="15">
      <c r="A131" s="326"/>
      <c r="B131" s="327"/>
      <c r="C131" s="327"/>
      <c r="D131" s="327"/>
      <c r="E131" s="327"/>
      <c r="F131" s="327"/>
      <c r="G131" s="327"/>
      <c r="H131" s="327"/>
    </row>
    <row r="132" spans="1:8" ht="15">
      <c r="A132" s="326"/>
      <c r="B132" s="327"/>
      <c r="C132" s="327"/>
      <c r="D132" s="327"/>
      <c r="E132" s="327"/>
      <c r="F132" s="327"/>
      <c r="G132" s="327"/>
      <c r="H132" s="327"/>
    </row>
    <row r="133" spans="1:8" ht="15">
      <c r="A133" s="326"/>
      <c r="B133" s="327"/>
      <c r="C133" s="327"/>
      <c r="D133" s="327"/>
      <c r="E133" s="327"/>
      <c r="F133" s="327"/>
      <c r="G133" s="327"/>
      <c r="H133" s="327"/>
    </row>
    <row r="134" spans="1:8" ht="15">
      <c r="A134" s="326"/>
      <c r="B134" s="327"/>
      <c r="C134" s="327"/>
      <c r="D134" s="327"/>
      <c r="E134" s="327"/>
      <c r="F134" s="327"/>
      <c r="G134" s="327"/>
      <c r="H134" s="327"/>
    </row>
    <row r="135" spans="1:8" ht="15">
      <c r="A135" s="326"/>
      <c r="B135" s="327"/>
      <c r="C135" s="327"/>
      <c r="D135" s="327"/>
      <c r="E135" s="327"/>
      <c r="F135" s="327"/>
      <c r="G135" s="327"/>
      <c r="H135" s="327"/>
    </row>
    <row r="136" spans="1:8" ht="15">
      <c r="A136" s="326"/>
      <c r="B136" s="327"/>
      <c r="C136" s="327"/>
      <c r="D136" s="327"/>
      <c r="E136" s="327"/>
      <c r="F136" s="327"/>
      <c r="G136" s="327"/>
      <c r="H136" s="327"/>
    </row>
    <row r="137" spans="1:8" ht="15">
      <c r="A137" s="326"/>
      <c r="B137" s="327"/>
      <c r="C137" s="327"/>
      <c r="D137" s="327"/>
      <c r="E137" s="327"/>
      <c r="F137" s="327"/>
      <c r="G137" s="327"/>
      <c r="H137" s="327"/>
    </row>
    <row r="138" spans="1:8" ht="15">
      <c r="A138" s="326"/>
      <c r="B138" s="327"/>
      <c r="C138" s="327"/>
      <c r="D138" s="327"/>
      <c r="E138" s="327"/>
      <c r="F138" s="327"/>
      <c r="G138" s="327"/>
      <c r="H138" s="327"/>
    </row>
    <row r="139" spans="1:8" ht="15">
      <c r="A139" s="326"/>
      <c r="B139" s="327"/>
      <c r="C139" s="327"/>
      <c r="D139" s="327"/>
      <c r="E139" s="327"/>
      <c r="F139" s="327"/>
      <c r="G139" s="327"/>
      <c r="H139" s="327"/>
    </row>
    <row r="140" spans="1:8" ht="15">
      <c r="A140" s="326"/>
      <c r="B140" s="327"/>
      <c r="C140" s="327"/>
      <c r="D140" s="327"/>
      <c r="E140" s="327"/>
      <c r="F140" s="327"/>
      <c r="G140" s="327"/>
      <c r="H140" s="327"/>
    </row>
    <row r="141" spans="1:8" ht="15">
      <c r="A141" s="326"/>
      <c r="B141" s="327"/>
      <c r="C141" s="327"/>
      <c r="D141" s="327"/>
      <c r="E141" s="327"/>
      <c r="F141" s="327"/>
      <c r="G141" s="327"/>
      <c r="H141" s="327"/>
    </row>
    <row r="142" spans="1:8" ht="15">
      <c r="A142" s="326"/>
      <c r="B142" s="327"/>
      <c r="C142" s="327"/>
      <c r="D142" s="327"/>
      <c r="E142" s="327"/>
      <c r="F142" s="327"/>
      <c r="G142" s="327"/>
      <c r="H142" s="327"/>
    </row>
    <row r="143" spans="1:8" ht="15">
      <c r="A143" s="326"/>
      <c r="B143" s="327"/>
      <c r="C143" s="327"/>
      <c r="D143" s="327"/>
      <c r="E143" s="327"/>
      <c r="F143" s="327"/>
      <c r="G143" s="327"/>
      <c r="H143" s="327"/>
    </row>
    <row r="144" spans="1:8" ht="15">
      <c r="A144" s="326"/>
      <c r="B144" s="327"/>
      <c r="C144" s="327"/>
      <c r="D144" s="327"/>
      <c r="E144" s="327"/>
      <c r="F144" s="327"/>
      <c r="G144" s="327"/>
      <c r="H144" s="327"/>
    </row>
    <row r="145" spans="1:8" ht="15">
      <c r="A145" s="326"/>
      <c r="B145" s="327"/>
      <c r="C145" s="327"/>
      <c r="D145" s="327"/>
      <c r="E145" s="327"/>
      <c r="F145" s="327"/>
      <c r="G145" s="327"/>
      <c r="H145" s="327"/>
    </row>
    <row r="146" spans="1:8" ht="15">
      <c r="A146" s="326"/>
      <c r="B146" s="327"/>
      <c r="C146" s="327"/>
      <c r="D146" s="327"/>
      <c r="E146" s="327"/>
      <c r="F146" s="327"/>
      <c r="G146" s="327"/>
      <c r="H146" s="327"/>
    </row>
    <row r="147" spans="1:8" ht="15">
      <c r="A147" s="326"/>
      <c r="B147" s="327"/>
      <c r="C147" s="327"/>
      <c r="D147" s="327"/>
      <c r="E147" s="327"/>
      <c r="F147" s="327"/>
      <c r="G147" s="327"/>
      <c r="H147" s="327"/>
    </row>
    <row r="148" spans="1:8" ht="15">
      <c r="A148" s="326"/>
      <c r="B148" s="327"/>
      <c r="C148" s="327"/>
      <c r="D148" s="327"/>
      <c r="E148" s="327"/>
      <c r="F148" s="327"/>
      <c r="G148" s="327"/>
      <c r="H148" s="327"/>
    </row>
    <row r="149" spans="1:8" ht="15">
      <c r="A149" s="326"/>
      <c r="B149" s="327"/>
      <c r="C149" s="327"/>
      <c r="D149" s="327"/>
      <c r="E149" s="327"/>
      <c r="F149" s="327"/>
      <c r="G149" s="327"/>
      <c r="H149" s="327"/>
    </row>
    <row r="150" spans="1:8" ht="15">
      <c r="A150" s="326"/>
      <c r="B150" s="327"/>
      <c r="C150" s="327"/>
      <c r="D150" s="327"/>
      <c r="E150" s="327"/>
      <c r="F150" s="327"/>
      <c r="G150" s="327"/>
      <c r="H150" s="327"/>
    </row>
    <row r="151" spans="1:8" ht="15">
      <c r="A151" s="326"/>
      <c r="B151" s="327"/>
      <c r="C151" s="327"/>
      <c r="D151" s="327"/>
      <c r="E151" s="327"/>
      <c r="F151" s="327"/>
      <c r="G151" s="327"/>
      <c r="H151" s="327"/>
    </row>
    <row r="152" spans="1:8" ht="15">
      <c r="A152" s="326"/>
      <c r="B152" s="327"/>
      <c r="C152" s="327"/>
      <c r="D152" s="327"/>
      <c r="E152" s="327"/>
      <c r="F152" s="327"/>
      <c r="G152" s="327"/>
      <c r="H152" s="327"/>
    </row>
    <row r="153" spans="1:8" ht="15">
      <c r="A153" s="326"/>
      <c r="B153" s="327"/>
      <c r="C153" s="327"/>
      <c r="D153" s="327"/>
      <c r="E153" s="327"/>
      <c r="F153" s="327"/>
      <c r="G153" s="327"/>
      <c r="H153" s="327"/>
    </row>
    <row r="154" spans="1:8" ht="15">
      <c r="A154" s="326"/>
      <c r="B154" s="327"/>
      <c r="C154" s="327"/>
      <c r="D154" s="327"/>
      <c r="E154" s="327"/>
      <c r="F154" s="327"/>
      <c r="G154" s="327"/>
      <c r="H154" s="327"/>
    </row>
  </sheetData>
  <sheetProtection/>
  <mergeCells count="10">
    <mergeCell ref="A42:A45"/>
    <mergeCell ref="B42:B45"/>
    <mergeCell ref="F42:G42"/>
    <mergeCell ref="F43:G43"/>
    <mergeCell ref="A1:H1"/>
    <mergeCell ref="A3:A6"/>
    <mergeCell ref="B3:B6"/>
    <mergeCell ref="F3:G3"/>
    <mergeCell ref="F4:G4"/>
    <mergeCell ref="A40:H40"/>
  </mergeCells>
  <printOptions horizontalCentered="1"/>
  <pageMargins left="0.1968503937007874" right="0" top="0.4330708661417323" bottom="0.2362204724409449"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theme="8" tint="0.5999900102615356"/>
  </sheetPr>
  <dimension ref="A1:D38"/>
  <sheetViews>
    <sheetView zoomScalePageLayoutView="0" workbookViewId="0" topLeftCell="A17">
      <selection activeCell="A1" sqref="A1:D38"/>
    </sheetView>
  </sheetViews>
  <sheetFormatPr defaultColWidth="9.140625" defaultRowHeight="12.75"/>
  <cols>
    <col min="1" max="1" width="58.140625" style="332" customWidth="1"/>
    <col min="2" max="4" width="12.7109375" style="332" customWidth="1"/>
    <col min="5" max="16384" width="9.140625" style="332" customWidth="1"/>
  </cols>
  <sheetData>
    <row r="1" spans="1:4" ht="41.25" customHeight="1">
      <c r="A1" s="408" t="s">
        <v>310</v>
      </c>
      <c r="B1" s="408"/>
      <c r="C1" s="408"/>
      <c r="D1" s="408"/>
    </row>
    <row r="2" spans="1:4" ht="14.25" customHeight="1" thickBot="1">
      <c r="A2" s="211"/>
      <c r="B2" s="211"/>
      <c r="C2" s="211"/>
      <c r="D2" s="212" t="s">
        <v>22</v>
      </c>
    </row>
    <row r="3" spans="1:4" ht="87" customHeight="1">
      <c r="A3" s="213"/>
      <c r="B3" s="205" t="s">
        <v>311</v>
      </c>
      <c r="C3" s="205" t="s">
        <v>339</v>
      </c>
      <c r="D3" s="205" t="s">
        <v>340</v>
      </c>
    </row>
    <row r="4" spans="1:4" ht="18" customHeight="1">
      <c r="A4" s="379" t="s">
        <v>62</v>
      </c>
      <c r="B4" s="380">
        <v>99.93</v>
      </c>
      <c r="C4" s="380">
        <v>94.99</v>
      </c>
      <c r="D4" s="380">
        <v>95.21</v>
      </c>
    </row>
    <row r="5" spans="1:4" s="124" customFormat="1" ht="18" customHeight="1">
      <c r="A5" s="124" t="s">
        <v>168</v>
      </c>
      <c r="B5" s="381"/>
      <c r="C5" s="381"/>
      <c r="D5" s="381"/>
    </row>
    <row r="6" spans="1:4" ht="18" customHeight="1">
      <c r="A6" s="382" t="s">
        <v>169</v>
      </c>
      <c r="B6" s="383">
        <v>95.11</v>
      </c>
      <c r="C6" s="383">
        <v>89.2</v>
      </c>
      <c r="D6" s="383">
        <v>87.61</v>
      </c>
    </row>
    <row r="7" spans="1:4" ht="18" customHeight="1">
      <c r="A7" s="382" t="s">
        <v>151</v>
      </c>
      <c r="B7" s="383">
        <v>100</v>
      </c>
      <c r="C7" s="383">
        <v>94.4</v>
      </c>
      <c r="D7" s="383">
        <v>94.79</v>
      </c>
    </row>
    <row r="8" spans="1:4" ht="30" customHeight="1">
      <c r="A8" s="384" t="s">
        <v>170</v>
      </c>
      <c r="B8" s="385">
        <v>100.25</v>
      </c>
      <c r="C8" s="385">
        <v>103.64</v>
      </c>
      <c r="D8" s="385">
        <v>103.72</v>
      </c>
    </row>
    <row r="9" spans="1:4" ht="18" customHeight="1">
      <c r="A9" s="382" t="s">
        <v>171</v>
      </c>
      <c r="B9" s="383">
        <v>100.09</v>
      </c>
      <c r="C9" s="383">
        <v>109.56</v>
      </c>
      <c r="D9" s="383">
        <v>105.34</v>
      </c>
    </row>
    <row r="10" spans="1:4" s="125" customFormat="1" ht="18" customHeight="1">
      <c r="A10" s="124" t="s">
        <v>172</v>
      </c>
      <c r="B10" s="381"/>
      <c r="C10" s="381"/>
      <c r="D10" s="381"/>
    </row>
    <row r="11" spans="1:4" s="125" customFormat="1" ht="18" customHeight="1">
      <c r="A11" s="386" t="s">
        <v>173</v>
      </c>
      <c r="B11" s="387">
        <v>95</v>
      </c>
      <c r="C11" s="387">
        <v>67.62</v>
      </c>
      <c r="D11" s="387">
        <v>71.7</v>
      </c>
    </row>
    <row r="12" spans="1:4" s="125" customFormat="1" ht="18" customHeight="1">
      <c r="A12" s="386" t="s">
        <v>174</v>
      </c>
      <c r="B12" s="387">
        <v>95.17</v>
      </c>
      <c r="C12" s="387">
        <v>107.58</v>
      </c>
      <c r="D12" s="387">
        <v>99.93</v>
      </c>
    </row>
    <row r="13" spans="1:4" s="125" customFormat="1" ht="18" customHeight="1">
      <c r="A13" s="386" t="s">
        <v>152</v>
      </c>
      <c r="B13" s="387">
        <v>102.38</v>
      </c>
      <c r="C13" s="387">
        <v>104.54</v>
      </c>
      <c r="D13" s="387">
        <v>102.71</v>
      </c>
    </row>
    <row r="14" spans="1:4" s="125" customFormat="1" ht="18" customHeight="1">
      <c r="A14" s="386" t="s">
        <v>153</v>
      </c>
      <c r="B14" s="387">
        <v>100.13</v>
      </c>
      <c r="C14" s="387">
        <v>101.32</v>
      </c>
      <c r="D14" s="387">
        <v>103.71</v>
      </c>
    </row>
    <row r="15" spans="1:4" s="125" customFormat="1" ht="18" customHeight="1">
      <c r="A15" s="386" t="s">
        <v>154</v>
      </c>
      <c r="B15" s="387">
        <v>98.09</v>
      </c>
      <c r="C15" s="387">
        <v>107.73</v>
      </c>
      <c r="D15" s="387">
        <v>103.59</v>
      </c>
    </row>
    <row r="16" spans="1:4" s="125" customFormat="1" ht="18" customHeight="1">
      <c r="A16" s="386" t="s">
        <v>155</v>
      </c>
      <c r="B16" s="387">
        <v>100.49</v>
      </c>
      <c r="C16" s="387">
        <v>105.25</v>
      </c>
      <c r="D16" s="387">
        <v>107.57</v>
      </c>
    </row>
    <row r="17" spans="1:4" s="125" customFormat="1" ht="18" customHeight="1">
      <c r="A17" s="386" t="s">
        <v>156</v>
      </c>
      <c r="B17" s="387">
        <v>97.76</v>
      </c>
      <c r="C17" s="387">
        <v>51.41</v>
      </c>
      <c r="D17" s="387">
        <v>87.55</v>
      </c>
    </row>
    <row r="18" spans="1:4" s="125" customFormat="1" ht="30" customHeight="1">
      <c r="A18" s="386" t="s">
        <v>175</v>
      </c>
      <c r="B18" s="387">
        <v>99.06</v>
      </c>
      <c r="C18" s="387">
        <v>100.84</v>
      </c>
      <c r="D18" s="387">
        <v>102.21</v>
      </c>
    </row>
    <row r="19" spans="1:4" s="125" customFormat="1" ht="18" customHeight="1">
      <c r="A19" s="386" t="s">
        <v>157</v>
      </c>
      <c r="B19" s="387">
        <v>99.61</v>
      </c>
      <c r="C19" s="387">
        <v>83.06</v>
      </c>
      <c r="D19" s="387">
        <v>83.61</v>
      </c>
    </row>
    <row r="20" spans="1:4" s="125" customFormat="1" ht="18" customHeight="1">
      <c r="A20" s="386" t="s">
        <v>158</v>
      </c>
      <c r="B20" s="387">
        <v>100.62</v>
      </c>
      <c r="C20" s="387">
        <v>101.89</v>
      </c>
      <c r="D20" s="387">
        <v>104.61</v>
      </c>
    </row>
    <row r="21" spans="1:4" s="125" customFormat="1" ht="18" customHeight="1">
      <c r="A21" s="386" t="s">
        <v>159</v>
      </c>
      <c r="B21" s="387">
        <v>100</v>
      </c>
      <c r="C21" s="387">
        <v>100.78</v>
      </c>
      <c r="D21" s="387">
        <v>108.44</v>
      </c>
    </row>
    <row r="22" spans="1:4" s="125" customFormat="1" ht="18" customHeight="1">
      <c r="A22" s="386" t="s">
        <v>160</v>
      </c>
      <c r="B22" s="387">
        <v>100.15</v>
      </c>
      <c r="C22" s="387">
        <v>102.3</v>
      </c>
      <c r="D22" s="387">
        <v>101.92</v>
      </c>
    </row>
    <row r="23" spans="1:4" s="125" customFormat="1" ht="18" customHeight="1">
      <c r="A23" s="386" t="s">
        <v>161</v>
      </c>
      <c r="B23" s="387">
        <v>103.85</v>
      </c>
      <c r="C23" s="387">
        <v>118.57</v>
      </c>
      <c r="D23" s="387">
        <v>52.13</v>
      </c>
    </row>
    <row r="24" spans="1:4" s="125" customFormat="1" ht="18" customHeight="1">
      <c r="A24" s="386" t="s">
        <v>162</v>
      </c>
      <c r="B24" s="387">
        <v>100.58</v>
      </c>
      <c r="C24" s="387">
        <v>107.03</v>
      </c>
      <c r="D24" s="387">
        <v>102.31</v>
      </c>
    </row>
    <row r="25" spans="1:4" s="125" customFormat="1" ht="18" customHeight="1">
      <c r="A25" s="386" t="s">
        <v>163</v>
      </c>
      <c r="B25" s="387">
        <v>100</v>
      </c>
      <c r="C25" s="387">
        <v>78.26</v>
      </c>
      <c r="D25" s="387">
        <v>78.71</v>
      </c>
    </row>
    <row r="26" spans="1:4" s="125" customFormat="1" ht="18" customHeight="1">
      <c r="A26" s="386" t="s">
        <v>164</v>
      </c>
      <c r="B26" s="387">
        <v>99.34</v>
      </c>
      <c r="C26" s="387">
        <v>86.06</v>
      </c>
      <c r="D26" s="387">
        <v>84.53</v>
      </c>
    </row>
    <row r="27" spans="1:4" s="125" customFormat="1" ht="18" customHeight="1">
      <c r="A27" s="386" t="s">
        <v>165</v>
      </c>
      <c r="B27" s="387">
        <v>100</v>
      </c>
      <c r="C27" s="387">
        <v>100</v>
      </c>
      <c r="D27" s="387">
        <v>85.11</v>
      </c>
    </row>
    <row r="28" spans="1:4" s="125" customFormat="1" ht="18" customHeight="1">
      <c r="A28" s="386" t="s">
        <v>166</v>
      </c>
      <c r="B28" s="387">
        <v>100</v>
      </c>
      <c r="C28" s="387">
        <v>91.53</v>
      </c>
      <c r="D28" s="387">
        <v>92.23</v>
      </c>
    </row>
    <row r="29" spans="1:4" s="125" customFormat="1" ht="18" customHeight="1">
      <c r="A29" s="386" t="s">
        <v>176</v>
      </c>
      <c r="B29" s="387">
        <v>100</v>
      </c>
      <c r="C29" s="387">
        <v>85.71</v>
      </c>
      <c r="D29" s="387">
        <v>77.78</v>
      </c>
    </row>
    <row r="30" spans="1:4" s="125" customFormat="1" ht="18" customHeight="1">
      <c r="A30" s="386" t="s">
        <v>167</v>
      </c>
      <c r="B30" s="387">
        <v>99.1</v>
      </c>
      <c r="C30" s="387">
        <v>83.69</v>
      </c>
      <c r="D30" s="387">
        <v>82.53</v>
      </c>
    </row>
    <row r="31" spans="1:4" s="125" customFormat="1" ht="30" customHeight="1">
      <c r="A31" s="386" t="s">
        <v>177</v>
      </c>
      <c r="B31" s="387">
        <v>100.25</v>
      </c>
      <c r="C31" s="387">
        <v>103.64</v>
      </c>
      <c r="D31" s="387">
        <v>103.72</v>
      </c>
    </row>
    <row r="32" spans="1:4" s="125" customFormat="1" ht="18" customHeight="1">
      <c r="A32" s="386" t="s">
        <v>178</v>
      </c>
      <c r="B32" s="387">
        <v>100.28</v>
      </c>
      <c r="C32" s="387">
        <v>100.28</v>
      </c>
      <c r="D32" s="387">
        <v>99.03</v>
      </c>
    </row>
    <row r="33" spans="1:4" s="125" customFormat="1" ht="18" customHeight="1">
      <c r="A33" s="386" t="s">
        <v>382</v>
      </c>
      <c r="B33" s="387">
        <v>100.38</v>
      </c>
      <c r="C33" s="387">
        <v>101.54</v>
      </c>
      <c r="D33" s="387">
        <v>101.63</v>
      </c>
    </row>
    <row r="34" spans="1:4" s="125" customFormat="1" ht="18" customHeight="1">
      <c r="A34" s="386" t="s">
        <v>179</v>
      </c>
      <c r="B34" s="387">
        <v>100</v>
      </c>
      <c r="C34" s="387">
        <v>101.96</v>
      </c>
      <c r="D34" s="387">
        <v>98.28</v>
      </c>
    </row>
    <row r="35" spans="1:4" s="124" customFormat="1" ht="18" customHeight="1">
      <c r="A35" s="124" t="s">
        <v>180</v>
      </c>
      <c r="B35" s="381"/>
      <c r="C35" s="381"/>
      <c r="D35" s="381"/>
    </row>
    <row r="36" spans="1:4" s="124" customFormat="1" ht="18" customHeight="1">
      <c r="A36" s="382" t="s">
        <v>383</v>
      </c>
      <c r="B36" s="383">
        <v>100.19</v>
      </c>
      <c r="C36" s="383">
        <v>101.66</v>
      </c>
      <c r="D36" s="383">
        <v>100.39</v>
      </c>
    </row>
    <row r="37" spans="1:4" ht="18" customHeight="1">
      <c r="A37" s="382" t="s">
        <v>384</v>
      </c>
      <c r="B37" s="383">
        <v>99.78</v>
      </c>
      <c r="C37" s="383">
        <v>92.73</v>
      </c>
      <c r="D37" s="383">
        <v>93.13</v>
      </c>
    </row>
    <row r="38" spans="1:4" ht="18" customHeight="1">
      <c r="A38" s="382" t="s">
        <v>181</v>
      </c>
      <c r="B38" s="383">
        <v>100.68</v>
      </c>
      <c r="C38" s="383">
        <v>106.05</v>
      </c>
      <c r="D38" s="383">
        <v>106.61</v>
      </c>
    </row>
  </sheetData>
  <sheetProtection/>
  <mergeCells count="1">
    <mergeCell ref="A1:D1"/>
  </mergeCells>
  <printOptions horizontalCentered="1"/>
  <pageMargins left="0.2755905511811024" right="0.4330708661417323" top="0.1968503937007874" bottom="0.1968503937007874" header="0.2362204724409449"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8" tint="0.39998000860214233"/>
  </sheetPr>
  <dimension ref="A1:L27"/>
  <sheetViews>
    <sheetView zoomScalePageLayoutView="0" workbookViewId="0" topLeftCell="A1">
      <selection activeCell="Q11" sqref="Q11"/>
    </sheetView>
  </sheetViews>
  <sheetFormatPr defaultColWidth="9.140625" defaultRowHeight="12.75"/>
  <cols>
    <col min="1" max="1" width="40.421875" style="3" customWidth="1"/>
    <col min="2" max="2" width="10.8515625" style="3" customWidth="1"/>
    <col min="3" max="4" width="9.7109375" style="3" customWidth="1"/>
    <col min="5" max="5" width="13.140625" style="3" customWidth="1"/>
    <col min="6" max="6" width="13.57421875" style="3" customWidth="1"/>
    <col min="7" max="11" width="12.28125" style="3" hidden="1" customWidth="1"/>
    <col min="12" max="12" width="13.140625" style="3" hidden="1" customWidth="1"/>
    <col min="13" max="16384" width="9.140625" style="3" customWidth="1"/>
  </cols>
  <sheetData>
    <row r="1" spans="1:6" ht="48.75" customHeight="1">
      <c r="A1" s="409" t="s">
        <v>312</v>
      </c>
      <c r="B1" s="409"/>
      <c r="C1" s="409"/>
      <c r="D1" s="409"/>
      <c r="E1" s="409"/>
      <c r="F1" s="409"/>
    </row>
    <row r="2" spans="1:6" ht="21" customHeight="1" thickBot="1">
      <c r="A2" s="21"/>
      <c r="B2" s="21"/>
      <c r="C2" s="21"/>
      <c r="D2" s="22"/>
      <c r="E2" s="27"/>
      <c r="F2" s="128" t="s">
        <v>184</v>
      </c>
    </row>
    <row r="3" spans="1:6" s="33" customFormat="1" ht="19.5" customHeight="1">
      <c r="A3" s="32"/>
      <c r="B3" s="134" t="s">
        <v>3</v>
      </c>
      <c r="C3" s="134" t="s">
        <v>198</v>
      </c>
      <c r="D3" s="134" t="s">
        <v>198</v>
      </c>
      <c r="E3" s="237" t="s">
        <v>268</v>
      </c>
      <c r="F3" s="238" t="s">
        <v>268</v>
      </c>
    </row>
    <row r="4" spans="1:6" s="33" customFormat="1" ht="19.5" customHeight="1">
      <c r="A4" s="32"/>
      <c r="B4" s="135" t="s">
        <v>237</v>
      </c>
      <c r="C4" s="135" t="s">
        <v>270</v>
      </c>
      <c r="D4" s="135" t="s">
        <v>268</v>
      </c>
      <c r="E4" s="135" t="s">
        <v>313</v>
      </c>
      <c r="F4" s="135" t="s">
        <v>313</v>
      </c>
    </row>
    <row r="5" spans="1:6" s="33" customFormat="1" ht="19.5" customHeight="1">
      <c r="A5" s="32"/>
      <c r="B5" s="135" t="s">
        <v>148</v>
      </c>
      <c r="C5" s="135" t="s">
        <v>148</v>
      </c>
      <c r="D5" s="135" t="s">
        <v>148</v>
      </c>
      <c r="E5" s="135" t="s">
        <v>199</v>
      </c>
      <c r="F5" s="135" t="s">
        <v>141</v>
      </c>
    </row>
    <row r="6" spans="1:6" s="33" customFormat="1" ht="19.5" customHeight="1">
      <c r="A6" s="32"/>
      <c r="B6" s="136">
        <v>2023</v>
      </c>
      <c r="C6" s="136">
        <v>2023</v>
      </c>
      <c r="D6" s="136">
        <v>2023</v>
      </c>
      <c r="E6" s="136" t="s">
        <v>314</v>
      </c>
      <c r="F6" s="136" t="s">
        <v>200</v>
      </c>
    </row>
    <row r="7" spans="1:12" s="36" customFormat="1" ht="30" customHeight="1">
      <c r="A7" s="34" t="s">
        <v>1</v>
      </c>
      <c r="B7" s="35">
        <f>+B8+B15+B20</f>
        <v>1066077</v>
      </c>
      <c r="C7" s="35">
        <f>+C8+C15+C20</f>
        <v>782072</v>
      </c>
      <c r="D7" s="35">
        <f>+D8+D15+D20</f>
        <v>5618968</v>
      </c>
      <c r="E7" s="265">
        <v>62.7</v>
      </c>
      <c r="F7" s="265">
        <v>101.3</v>
      </c>
      <c r="G7" s="35">
        <v>10125100</v>
      </c>
      <c r="H7" s="35">
        <v>726941</v>
      </c>
      <c r="I7" s="35">
        <v>5284577</v>
      </c>
      <c r="J7" s="35">
        <f>I7-H7</f>
        <v>4557636</v>
      </c>
      <c r="K7" s="265">
        <f aca="true" t="shared" si="0" ref="K7:K17">ROUND(D7/G7*100,1)</f>
        <v>55.5</v>
      </c>
      <c r="L7" s="265">
        <f aca="true" t="shared" si="1" ref="L7:L24">ROUND(D7/J7*100,1)</f>
        <v>123.3</v>
      </c>
    </row>
    <row r="8" spans="1:12" s="39" customFormat="1" ht="19.5" customHeight="1">
      <c r="A8" s="137" t="s">
        <v>201</v>
      </c>
      <c r="B8" s="138">
        <f>+B9+B11+B12+B13+B14</f>
        <v>613044</v>
      </c>
      <c r="C8" s="138">
        <f>+C9+C11+C12+C13+C14</f>
        <v>419066</v>
      </c>
      <c r="D8" s="138">
        <f>+D9+D11+D12+D13+D14</f>
        <v>3180471</v>
      </c>
      <c r="E8" s="265">
        <v>56.7</v>
      </c>
      <c r="F8" s="265">
        <v>94.7</v>
      </c>
      <c r="G8" s="138">
        <v>6577183</v>
      </c>
      <c r="H8" s="138">
        <v>499457</v>
      </c>
      <c r="I8" s="138">
        <v>3249856</v>
      </c>
      <c r="J8" s="138">
        <f aca="true" t="shared" si="2" ref="J8:J24">I8-H8</f>
        <v>2750399</v>
      </c>
      <c r="K8" s="265">
        <f t="shared" si="0"/>
        <v>48.4</v>
      </c>
      <c r="L8" s="265">
        <f t="shared" si="1"/>
        <v>115.6</v>
      </c>
    </row>
    <row r="9" spans="1:12" s="127" customFormat="1" ht="19.5" customHeight="1">
      <c r="A9" s="139" t="s">
        <v>202</v>
      </c>
      <c r="B9" s="37">
        <v>414881</v>
      </c>
      <c r="C9" s="37">
        <v>270112</v>
      </c>
      <c r="D9" s="37">
        <v>1435785</v>
      </c>
      <c r="E9" s="266">
        <v>41.3</v>
      </c>
      <c r="F9" s="266">
        <v>108.2</v>
      </c>
      <c r="G9" s="37">
        <v>2184121</v>
      </c>
      <c r="H9" s="37">
        <v>195456</v>
      </c>
      <c r="I9" s="37">
        <v>1231893</v>
      </c>
      <c r="J9" s="37">
        <f t="shared" si="2"/>
        <v>1036437</v>
      </c>
      <c r="K9" s="266">
        <f t="shared" si="0"/>
        <v>65.7</v>
      </c>
      <c r="L9" s="266">
        <f t="shared" si="1"/>
        <v>138.5</v>
      </c>
    </row>
    <row r="10" spans="1:12" s="127" customFormat="1" ht="19.5" customHeight="1">
      <c r="A10" s="140" t="s">
        <v>203</v>
      </c>
      <c r="B10" s="126">
        <v>382512</v>
      </c>
      <c r="C10" s="126">
        <v>250403</v>
      </c>
      <c r="D10" s="141">
        <v>1287588</v>
      </c>
      <c r="E10" s="266">
        <v>42.2</v>
      </c>
      <c r="F10" s="266">
        <v>111.2</v>
      </c>
      <c r="G10" s="141">
        <v>1800000</v>
      </c>
      <c r="H10" s="141">
        <v>86045</v>
      </c>
      <c r="I10" s="141">
        <v>738828</v>
      </c>
      <c r="J10" s="141">
        <f t="shared" si="2"/>
        <v>652783</v>
      </c>
      <c r="K10" s="266">
        <f t="shared" si="0"/>
        <v>71.5</v>
      </c>
      <c r="L10" s="266">
        <f t="shared" si="1"/>
        <v>197.2</v>
      </c>
    </row>
    <row r="11" spans="1:12" s="127" customFormat="1" ht="19.5" customHeight="1">
      <c r="A11" s="139" t="s">
        <v>204</v>
      </c>
      <c r="B11" s="37">
        <v>120125</v>
      </c>
      <c r="C11" s="37">
        <v>50112</v>
      </c>
      <c r="D11" s="37">
        <v>1278398</v>
      </c>
      <c r="E11" s="266">
        <v>76.5</v>
      </c>
      <c r="F11" s="266">
        <v>94.2</v>
      </c>
      <c r="G11" s="37">
        <v>1454747</v>
      </c>
      <c r="H11" s="37">
        <v>53415</v>
      </c>
      <c r="I11" s="37">
        <v>959478</v>
      </c>
      <c r="J11" s="37">
        <f t="shared" si="2"/>
        <v>906063</v>
      </c>
      <c r="K11" s="266">
        <f t="shared" si="0"/>
        <v>87.9</v>
      </c>
      <c r="L11" s="266">
        <f t="shared" si="1"/>
        <v>141.1</v>
      </c>
    </row>
    <row r="12" spans="1:12" s="127" customFormat="1" ht="19.5" customHeight="1">
      <c r="A12" s="139" t="s">
        <v>205</v>
      </c>
      <c r="B12" s="37">
        <v>14824</v>
      </c>
      <c r="C12" s="37">
        <v>32732</v>
      </c>
      <c r="D12" s="37">
        <v>132814</v>
      </c>
      <c r="E12" s="266">
        <v>78</v>
      </c>
      <c r="F12" s="266">
        <v>700.6</v>
      </c>
      <c r="G12" s="37">
        <v>346868</v>
      </c>
      <c r="H12" s="37">
        <v>17472</v>
      </c>
      <c r="I12" s="37">
        <v>228000</v>
      </c>
      <c r="J12" s="37">
        <f t="shared" si="2"/>
        <v>210528</v>
      </c>
      <c r="K12" s="266">
        <f t="shared" si="0"/>
        <v>38.3</v>
      </c>
      <c r="L12" s="266">
        <f t="shared" si="1"/>
        <v>63.1</v>
      </c>
    </row>
    <row r="13" spans="1:12" s="127" customFormat="1" ht="19.5" customHeight="1">
      <c r="A13" s="139" t="s">
        <v>206</v>
      </c>
      <c r="B13" s="37">
        <v>8092</v>
      </c>
      <c r="C13" s="37">
        <v>9877</v>
      </c>
      <c r="D13" s="37">
        <v>100608</v>
      </c>
      <c r="E13" s="266">
        <v>78.4</v>
      </c>
      <c r="F13" s="266">
        <v>109.4</v>
      </c>
      <c r="G13" s="37">
        <v>166865</v>
      </c>
      <c r="H13" s="37">
        <v>3999</v>
      </c>
      <c r="I13" s="37">
        <v>55031</v>
      </c>
      <c r="J13" s="37">
        <f t="shared" si="2"/>
        <v>51032</v>
      </c>
      <c r="K13" s="266">
        <f t="shared" si="0"/>
        <v>60.3</v>
      </c>
      <c r="L13" s="266">
        <f t="shared" si="1"/>
        <v>197.1</v>
      </c>
    </row>
    <row r="14" spans="1:12" s="39" customFormat="1" ht="19.5" customHeight="1">
      <c r="A14" s="139" t="s">
        <v>207</v>
      </c>
      <c r="B14" s="37">
        <v>55122</v>
      </c>
      <c r="C14" s="37">
        <v>56233</v>
      </c>
      <c r="D14" s="37">
        <v>232866</v>
      </c>
      <c r="E14" s="266">
        <v>140.1</v>
      </c>
      <c r="F14" s="266">
        <v>41.4</v>
      </c>
      <c r="G14" s="37">
        <v>2424582</v>
      </c>
      <c r="H14" s="37">
        <v>229115</v>
      </c>
      <c r="I14" s="37">
        <v>775454</v>
      </c>
      <c r="J14" s="37">
        <f t="shared" si="2"/>
        <v>546339</v>
      </c>
      <c r="K14" s="266">
        <f t="shared" si="0"/>
        <v>9.6</v>
      </c>
      <c r="L14" s="266">
        <f t="shared" si="1"/>
        <v>42.6</v>
      </c>
    </row>
    <row r="15" spans="1:12" s="38" customFormat="1" ht="19.5" customHeight="1">
      <c r="A15" s="137" t="s">
        <v>208</v>
      </c>
      <c r="B15" s="138">
        <f>+B16+B18+B19</f>
        <v>361257</v>
      </c>
      <c r="C15" s="138">
        <f>+C16+C18+C19</f>
        <v>235138</v>
      </c>
      <c r="D15" s="138">
        <f>+D16+D18+D19</f>
        <v>1857883</v>
      </c>
      <c r="E15" s="265">
        <v>55.5</v>
      </c>
      <c r="F15" s="265">
        <v>116.6</v>
      </c>
      <c r="G15" s="138">
        <v>3547917</v>
      </c>
      <c r="H15" s="138">
        <v>149644</v>
      </c>
      <c r="I15" s="138">
        <v>1430642</v>
      </c>
      <c r="J15" s="138">
        <f t="shared" si="2"/>
        <v>1280998</v>
      </c>
      <c r="K15" s="265">
        <f t="shared" si="0"/>
        <v>52.4</v>
      </c>
      <c r="L15" s="265">
        <f t="shared" si="1"/>
        <v>145</v>
      </c>
    </row>
    <row r="16" spans="1:12" s="38" customFormat="1" ht="19.5" customHeight="1">
      <c r="A16" s="139" t="s">
        <v>209</v>
      </c>
      <c r="B16" s="37">
        <v>249125</v>
      </c>
      <c r="C16" s="37">
        <v>150125</v>
      </c>
      <c r="D16" s="37">
        <v>1141656</v>
      </c>
      <c r="E16" s="266">
        <v>43.7</v>
      </c>
      <c r="F16" s="266">
        <v>129.1</v>
      </c>
      <c r="G16" s="37">
        <v>2553750</v>
      </c>
      <c r="H16" s="37">
        <v>92998</v>
      </c>
      <c r="I16" s="37">
        <v>821026</v>
      </c>
      <c r="J16" s="37">
        <f t="shared" si="2"/>
        <v>728028</v>
      </c>
      <c r="K16" s="266">
        <f t="shared" si="0"/>
        <v>44.7</v>
      </c>
      <c r="L16" s="266">
        <f t="shared" si="1"/>
        <v>156.8</v>
      </c>
    </row>
    <row r="17" spans="1:12" s="132" customFormat="1" ht="19.5" customHeight="1">
      <c r="A17" s="142" t="s">
        <v>203</v>
      </c>
      <c r="B17" s="141">
        <v>172125</v>
      </c>
      <c r="C17" s="141">
        <v>135236</v>
      </c>
      <c r="D17" s="141">
        <v>990847</v>
      </c>
      <c r="E17" s="266">
        <v>40.4</v>
      </c>
      <c r="F17" s="266">
        <v>128.4</v>
      </c>
      <c r="G17" s="132">
        <v>2400000</v>
      </c>
      <c r="H17" s="141">
        <v>83125</v>
      </c>
      <c r="I17" s="141">
        <v>550905</v>
      </c>
      <c r="J17" s="141">
        <f t="shared" si="2"/>
        <v>467780</v>
      </c>
      <c r="K17" s="266">
        <f t="shared" si="0"/>
        <v>41.3</v>
      </c>
      <c r="L17" s="266">
        <f t="shared" si="1"/>
        <v>211.8</v>
      </c>
    </row>
    <row r="18" spans="1:12" s="27" customFormat="1" ht="19.5" customHeight="1">
      <c r="A18" s="139" t="s">
        <v>210</v>
      </c>
      <c r="B18" s="37">
        <v>91012</v>
      </c>
      <c r="C18" s="37">
        <v>44777</v>
      </c>
      <c r="D18" s="37">
        <v>550373</v>
      </c>
      <c r="E18" s="266">
        <v>75</v>
      </c>
      <c r="F18" s="266">
        <v>106.1</v>
      </c>
      <c r="G18" s="27">
        <v>994167</v>
      </c>
      <c r="H18" s="37">
        <v>41012</v>
      </c>
      <c r="I18" s="37">
        <v>387678</v>
      </c>
      <c r="J18" s="37">
        <f t="shared" si="2"/>
        <v>346666</v>
      </c>
      <c r="K18" s="267"/>
      <c r="L18" s="266">
        <f t="shared" si="1"/>
        <v>158.8</v>
      </c>
    </row>
    <row r="19" spans="1:12" ht="19.5" customHeight="1">
      <c r="A19" s="139" t="s">
        <v>207</v>
      </c>
      <c r="B19" s="37">
        <v>21120</v>
      </c>
      <c r="C19" s="37">
        <v>40236</v>
      </c>
      <c r="D19" s="37">
        <v>165854</v>
      </c>
      <c r="E19" s="267">
        <v>0</v>
      </c>
      <c r="F19" s="266">
        <v>87.1</v>
      </c>
      <c r="H19" s="37">
        <v>15634</v>
      </c>
      <c r="I19" s="37">
        <v>221938</v>
      </c>
      <c r="J19" s="37">
        <f t="shared" si="2"/>
        <v>206304</v>
      </c>
      <c r="K19" s="267"/>
      <c r="L19" s="266">
        <f t="shared" si="1"/>
        <v>80.4</v>
      </c>
    </row>
    <row r="20" spans="1:12" ht="19.5" customHeight="1">
      <c r="A20" s="137" t="s">
        <v>211</v>
      </c>
      <c r="B20" s="138">
        <f>+B21+B23+B24</f>
        <v>91776</v>
      </c>
      <c r="C20" s="138">
        <f>+C21+C23+C24</f>
        <v>127868</v>
      </c>
      <c r="D20" s="138">
        <f>+D21+D23+D24</f>
        <v>580614</v>
      </c>
      <c r="E20" s="267">
        <v>0</v>
      </c>
      <c r="F20" s="265">
        <v>97.3</v>
      </c>
      <c r="H20" s="138">
        <v>77840</v>
      </c>
      <c r="I20" s="138">
        <v>604079</v>
      </c>
      <c r="J20" s="138">
        <f t="shared" si="2"/>
        <v>526239</v>
      </c>
      <c r="K20" s="267"/>
      <c r="L20" s="265">
        <f t="shared" si="1"/>
        <v>110.3</v>
      </c>
    </row>
    <row r="21" spans="1:12" ht="19.5" customHeight="1">
      <c r="A21" s="139" t="s">
        <v>212</v>
      </c>
      <c r="B21" s="37">
        <v>60555</v>
      </c>
      <c r="C21" s="37">
        <v>97867</v>
      </c>
      <c r="D21" s="37">
        <v>325893</v>
      </c>
      <c r="E21" s="267">
        <v>0</v>
      </c>
      <c r="F21" s="266">
        <v>117.3</v>
      </c>
      <c r="H21" s="37">
        <v>42125</v>
      </c>
      <c r="I21" s="37">
        <v>291866</v>
      </c>
      <c r="J21" s="37">
        <f t="shared" si="2"/>
        <v>249741</v>
      </c>
      <c r="K21" s="267"/>
      <c r="L21" s="266">
        <f t="shared" si="1"/>
        <v>130.5</v>
      </c>
    </row>
    <row r="22" spans="1:12" s="143" customFormat="1" ht="19.5" customHeight="1">
      <c r="A22" s="142" t="s">
        <v>203</v>
      </c>
      <c r="B22" s="141">
        <v>40125</v>
      </c>
      <c r="C22" s="141">
        <v>45125</v>
      </c>
      <c r="D22" s="141">
        <v>222847</v>
      </c>
      <c r="E22" s="267">
        <v>0</v>
      </c>
      <c r="F22" s="266">
        <v>96.4</v>
      </c>
      <c r="H22" s="141">
        <v>33116</v>
      </c>
      <c r="I22" s="141">
        <v>228529</v>
      </c>
      <c r="J22" s="141">
        <f t="shared" si="2"/>
        <v>195413</v>
      </c>
      <c r="K22" s="267"/>
      <c r="L22" s="266">
        <f t="shared" si="1"/>
        <v>114</v>
      </c>
    </row>
    <row r="23" spans="1:12" ht="19.5" customHeight="1">
      <c r="A23" s="139" t="s">
        <v>213</v>
      </c>
      <c r="B23" s="37">
        <v>24198</v>
      </c>
      <c r="C23" s="37">
        <v>30001</v>
      </c>
      <c r="D23" s="37">
        <v>211318</v>
      </c>
      <c r="E23" s="267">
        <v>0</v>
      </c>
      <c r="F23" s="266">
        <v>95.9</v>
      </c>
      <c r="H23" s="37">
        <v>16051</v>
      </c>
      <c r="I23" s="37">
        <v>207678</v>
      </c>
      <c r="J23" s="37">
        <f t="shared" si="2"/>
        <v>191627</v>
      </c>
      <c r="K23" s="267"/>
      <c r="L23" s="266">
        <f t="shared" si="1"/>
        <v>110.3</v>
      </c>
    </row>
    <row r="24" spans="1:12" ht="19.5" customHeight="1">
      <c r="A24" s="139" t="s">
        <v>207</v>
      </c>
      <c r="B24" s="37">
        <v>7023</v>
      </c>
      <c r="C24" s="267">
        <v>0</v>
      </c>
      <c r="D24" s="37">
        <v>43403</v>
      </c>
      <c r="E24" s="267">
        <v>0</v>
      </c>
      <c r="F24" s="266">
        <v>44.1</v>
      </c>
      <c r="H24" s="37">
        <v>19664</v>
      </c>
      <c r="I24" s="37">
        <v>104535</v>
      </c>
      <c r="J24" s="37">
        <f t="shared" si="2"/>
        <v>84871</v>
      </c>
      <c r="K24" s="267"/>
      <c r="L24" s="266">
        <f t="shared" si="1"/>
        <v>51.1</v>
      </c>
    </row>
    <row r="27" spans="3:4" ht="12.75">
      <c r="C27" s="198"/>
      <c r="D27" s="198"/>
    </row>
  </sheetData>
  <sheetProtection/>
  <mergeCells count="1">
    <mergeCell ref="A1:F1"/>
  </mergeCells>
  <printOptions horizontalCentered="1"/>
  <pageMargins left="0.3937007874015748" right="0.11811023622047245" top="0.5118110236220472" bottom="0.5118110236220472"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7"/>
  <sheetViews>
    <sheetView zoomScalePageLayoutView="0" workbookViewId="0" topLeftCell="A1">
      <selection activeCell="G11" sqref="G11"/>
    </sheetView>
  </sheetViews>
  <sheetFormatPr defaultColWidth="9.140625" defaultRowHeight="12.75"/>
  <cols>
    <col min="1" max="1" width="34.57421875" style="3" customWidth="1"/>
    <col min="2" max="2" width="18.421875" style="3" customWidth="1"/>
    <col min="3" max="4" width="17.57421875" style="3" customWidth="1"/>
    <col min="5" max="16384" width="9.140625" style="3" customWidth="1"/>
  </cols>
  <sheetData>
    <row r="1" spans="1:4" ht="42.75" customHeight="1">
      <c r="A1" s="412" t="s">
        <v>272</v>
      </c>
      <c r="B1" s="412"/>
      <c r="C1" s="412"/>
      <c r="D1" s="412"/>
    </row>
    <row r="2" spans="1:4" ht="20.25" customHeight="1" thickBot="1">
      <c r="A2" s="110"/>
      <c r="B2" s="111"/>
      <c r="C2" s="411" t="s">
        <v>185</v>
      </c>
      <c r="D2" s="411"/>
    </row>
    <row r="3" spans="1:4" ht="54.75" customHeight="1">
      <c r="A3" s="413"/>
      <c r="B3" s="415" t="s">
        <v>315</v>
      </c>
      <c r="C3" s="410" t="s">
        <v>316</v>
      </c>
      <c r="D3" s="410"/>
    </row>
    <row r="4" spans="1:4" ht="45" customHeight="1">
      <c r="A4" s="414"/>
      <c r="B4" s="416"/>
      <c r="C4" s="216" t="s">
        <v>338</v>
      </c>
      <c r="D4" s="216" t="s">
        <v>245</v>
      </c>
    </row>
    <row r="5" spans="1:4" ht="24" customHeight="1">
      <c r="A5" s="112" t="s">
        <v>137</v>
      </c>
      <c r="B5" s="218">
        <v>99500</v>
      </c>
      <c r="C5" s="289">
        <v>110.2</v>
      </c>
      <c r="D5" s="291">
        <v>112.9</v>
      </c>
    </row>
    <row r="6" spans="1:4" ht="24" customHeight="1">
      <c r="A6" s="112" t="s">
        <v>138</v>
      </c>
      <c r="B6" s="217">
        <v>99300</v>
      </c>
      <c r="C6" s="290">
        <v>103.8</v>
      </c>
      <c r="D6" s="292">
        <v>101.5</v>
      </c>
    </row>
    <row r="7" spans="1:4" ht="24" customHeight="1">
      <c r="A7" s="112" t="s">
        <v>246</v>
      </c>
      <c r="B7" s="215">
        <v>0.76</v>
      </c>
      <c r="C7" s="215" t="s">
        <v>74</v>
      </c>
      <c r="D7" s="220" t="s">
        <v>74</v>
      </c>
    </row>
    <row r="8" ht="19.5" customHeight="1"/>
    <row r="9" ht="19.5" customHeight="1"/>
    <row r="10" ht="19.5" customHeight="1"/>
    <row r="11" ht="19.5" customHeight="1"/>
    <row r="12" ht="19.5" customHeight="1"/>
    <row r="13" ht="19.5" customHeight="1"/>
    <row r="14" ht="19.5" customHeight="1"/>
  </sheetData>
  <sheetProtection/>
  <mergeCells count="5">
    <mergeCell ref="C3:D3"/>
    <mergeCell ref="C2:D2"/>
    <mergeCell ref="A1:D1"/>
    <mergeCell ref="A3:A4"/>
    <mergeCell ref="B3:B4"/>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Cuc Thong Ke Binh Dinh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Oanh Truong</dc:creator>
  <cp:keywords/>
  <dc:description/>
  <cp:lastModifiedBy>Admin</cp:lastModifiedBy>
  <cp:lastPrinted>2022-08-23T03:32:18Z</cp:lastPrinted>
  <dcterms:created xsi:type="dcterms:W3CDTF">2001-11-29T09:43:14Z</dcterms:created>
  <dcterms:modified xsi:type="dcterms:W3CDTF">2023-08-28T07:23:31Z</dcterms:modified>
  <cp:category/>
  <cp:version/>
  <cp:contentType/>
  <cp:contentStatus/>
</cp:coreProperties>
</file>