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ew folder (2)\Hang trinh\3. Năm 2024\Học sinh\1.Học kỳ I năm học 2023-2024\8. Điều chỉnh giảm\"/>
    </mc:Choice>
  </mc:AlternateContent>
  <bookViews>
    <workbookView xWindow="0" yWindow="0" windowWidth="20490" windowHeight="7755"/>
  </bookViews>
  <sheets>
    <sheet name="ĐCG" sheetId="1" r:id="rId1"/>
  </sheets>
  <definedNames>
    <definedName name="_xlnm.Print_Titles" localSheetId="0">ĐCG!$5:$6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8" i="1"/>
  <c r="T7" i="1"/>
  <c r="S7" i="1"/>
  <c r="U7" i="1" l="1"/>
  <c r="N19" i="1" l="1"/>
  <c r="K19" i="1"/>
  <c r="O19" i="1" s="1"/>
  <c r="J19" i="1"/>
  <c r="G19" i="1"/>
  <c r="N18" i="1"/>
  <c r="K18" i="1"/>
  <c r="O18" i="1" s="1"/>
  <c r="J18" i="1"/>
  <c r="G18" i="1"/>
  <c r="N17" i="1"/>
  <c r="K17" i="1"/>
  <c r="O17" i="1" s="1"/>
  <c r="J17" i="1"/>
  <c r="G17" i="1"/>
  <c r="N16" i="1"/>
  <c r="K16" i="1"/>
  <c r="O16" i="1" s="1"/>
  <c r="J16" i="1"/>
  <c r="G16" i="1"/>
  <c r="E16" i="1"/>
  <c r="P15" i="1"/>
  <c r="N15" i="1"/>
  <c r="K15" i="1"/>
  <c r="O15" i="1" s="1"/>
  <c r="J15" i="1"/>
  <c r="N14" i="1"/>
  <c r="K14" i="1"/>
  <c r="O14" i="1" s="1"/>
  <c r="J14" i="1"/>
  <c r="G14" i="1"/>
  <c r="N13" i="1"/>
  <c r="K13" i="1"/>
  <c r="O13" i="1" s="1"/>
  <c r="J13" i="1"/>
  <c r="G13" i="1"/>
  <c r="E13" i="1"/>
  <c r="N12" i="1"/>
  <c r="K12" i="1"/>
  <c r="O12" i="1" s="1"/>
  <c r="G12" i="1"/>
  <c r="N11" i="1"/>
  <c r="G11" i="1"/>
  <c r="C11" i="1"/>
  <c r="K11" i="1" s="1"/>
  <c r="O11" i="1" s="1"/>
  <c r="N10" i="1"/>
  <c r="K10" i="1"/>
  <c r="O10" i="1" s="1"/>
  <c r="J10" i="1"/>
  <c r="G10" i="1"/>
  <c r="E7" i="1"/>
  <c r="I7" i="1"/>
  <c r="N8" i="1"/>
  <c r="K8" i="1"/>
  <c r="O8" i="1" s="1"/>
  <c r="J8" i="1"/>
  <c r="G8" i="1" s="1"/>
  <c r="H7" i="1"/>
  <c r="C7" i="1" l="1"/>
  <c r="J7" i="1"/>
  <c r="F8" i="1"/>
  <c r="F7" i="1" s="1"/>
  <c r="G7" i="1"/>
  <c r="K7" i="1"/>
  <c r="L9" i="1"/>
  <c r="M7" i="1" l="1"/>
  <c r="O9" i="1"/>
  <c r="O7" i="1" s="1"/>
  <c r="N9" i="1"/>
  <c r="N7" i="1" s="1"/>
  <c r="L7" i="1"/>
  <c r="P7" i="1" s="1"/>
  <c r="P8" i="1" l="1"/>
</calcChain>
</file>

<file path=xl/sharedStrings.xml><?xml version="1.0" encoding="utf-8"?>
<sst xmlns="http://schemas.openxmlformats.org/spreadsheetml/2006/main" count="76" uniqueCount="67">
  <si>
    <t>STT</t>
  </si>
  <si>
    <t>Cục DTNN KV xuất gạo</t>
  </si>
  <si>
    <t>Số lượng gạo xuất cấp theo QĐ của Tổng cục (1)</t>
  </si>
  <si>
    <t xml:space="preserve">Địa phương
 nhận gạo
 (Tỉnh)
</t>
  </si>
  <si>
    <t>CẢ NĂM HỌC 2017-2018</t>
  </si>
  <si>
    <t>Số học sinh</t>
  </si>
  <si>
    <t>Số gạo địa phương dự kiến cấp trong năm học 2019-2020 (1)</t>
  </si>
  <si>
    <t>Số gạo còn dư của năm học 2018-2019 chuyển sang (2)</t>
  </si>
  <si>
    <t>Số gạo hỗ trợ học kỳ II (kg)</t>
  </si>
  <si>
    <t>Trong đó</t>
  </si>
  <si>
    <t>Tiến độ xuất cấp gạo</t>
  </si>
  <si>
    <t>Số gạo chênh lệch tăng (+); giảm (-) so với QĐ của Tổng cục (5 = 3-2)</t>
  </si>
  <si>
    <t>Phụ lục</t>
  </si>
  <si>
    <t>Theo QĐ số 1508/QĐ-BTC và QĐ số 2331/QĐ-BTC (bổ sung)</t>
  </si>
  <si>
    <t>Học kỳ I</t>
  </si>
  <si>
    <t>Số lượng gạo theo QĐ của Tổng cục (2)</t>
  </si>
  <si>
    <t>Số gạo ĐP có QĐ phân bổ, tiếp nhận (3)</t>
  </si>
  <si>
    <t>Đến ngày 31/5/2021 (4)</t>
  </si>
  <si>
    <t>Số còn lại</t>
  </si>
  <si>
    <t>Số lượng</t>
  </si>
  <si>
    <t>Địa phương nhận gạo</t>
  </si>
  <si>
    <t>Số gạo thực tế các địa phương đã tiếp nhận (2)</t>
  </si>
  <si>
    <t>TỔNG CỘNG</t>
  </si>
  <si>
    <t>Tổng cộng</t>
  </si>
  <si>
    <t>Hà Nội</t>
  </si>
  <si>
    <t>Hòa Bình</t>
  </si>
  <si>
    <t>Lạng Sơn</t>
  </si>
  <si>
    <t>Bắc Kạn</t>
  </si>
  <si>
    <t>Hải Hưng</t>
  </si>
  <si>
    <t>Thái Nguyên</t>
  </si>
  <si>
    <t>Phú Thọ</t>
  </si>
  <si>
    <t>Thanh Hóa</t>
  </si>
  <si>
    <t>Nghệ An</t>
  </si>
  <si>
    <t>Tuyên Quang</t>
  </si>
  <si>
    <t>Thừa Thiên Huế</t>
  </si>
  <si>
    <t>Quảng Nam</t>
  </si>
  <si>
    <t>Bắc Thái</t>
  </si>
  <si>
    <t>Quảng Ngãi</t>
  </si>
  <si>
    <t>Cao Bằng</t>
  </si>
  <si>
    <t>Bình Định</t>
  </si>
  <si>
    <t>Ninh Thuận</t>
  </si>
  <si>
    <t>Phú Yên</t>
  </si>
  <si>
    <t>Khánh Hòa</t>
  </si>
  <si>
    <t>Nghệ Tĩnh</t>
  </si>
  <si>
    <t>Gia Lai</t>
  </si>
  <si>
    <t>Hà Tĩnh</t>
  </si>
  <si>
    <t xml:space="preserve">Đắk Lắk </t>
  </si>
  <si>
    <t>Bình Phước</t>
  </si>
  <si>
    <t>Long An</t>
  </si>
  <si>
    <t>Trà Vinh</t>
  </si>
  <si>
    <t>Bến Tre</t>
  </si>
  <si>
    <t>Vĩnh Long</t>
  </si>
  <si>
    <t>Đà Nẵng</t>
  </si>
  <si>
    <t>Cà Mau</t>
  </si>
  <si>
    <t>Sóc Trăng</t>
  </si>
  <si>
    <t>Bình Thuận</t>
  </si>
  <si>
    <t>Kiên Giang</t>
  </si>
  <si>
    <t>Hậu Giang</t>
  </si>
  <si>
    <t>ĐIỀU CHỈNH SỐ LƯỢNG GẠO XUẤT HỖ TRỢ HỌC SINH 
HỌC KỲ I NĂM HỌC 2023-2024</t>
  </si>
  <si>
    <t>Lai Châu</t>
  </si>
  <si>
    <t>Quảng Bình</t>
  </si>
  <si>
    <t>Đắk Nông</t>
  </si>
  <si>
    <t>Lâm Đồng</t>
  </si>
  <si>
    <t>Số gạo hỗ trợ học kỳ I quy định tại Quyết định số 2036/QĐ-BTC ngày 25/9/2023 của Bộ trưởng Bộ Tài chính (1)</t>
  </si>
  <si>
    <t xml:space="preserve">                    ĐVT: Lượng (kg)</t>
  </si>
  <si>
    <t>Số gạo điều chỉnh giảm (3=1-2)</t>
  </si>
  <si>
    <t>(Kèm theo Quyết định số         /QĐ-BTC ngày         /     /2024 của Bộ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</si>
</sst>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\ _₫_-;\-* #,##0.00\ _₫_-;_-* &quot;-&quot;??\ _₫_-;_-@_-"/>
    <numFmt numFmtId="166" formatCode="_(* #,##0_);_(* \(#,##0\);_(* &quot;-&quot;??_);_(@_)"/>
  </numFmts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0">
    <xf numFmtId="0" fontId="0" fillId="0" borderId="0" xfId="0"/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164" fontId="5" fillId="0" borderId="0" xfId="0" applyNumberFormat="1" applyFont="1"/>
    <xf numFmtId="3" fontId="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64" fontId="4" fillId="0" borderId="13" xfId="0" applyNumberFormat="1" applyFont="1" applyBorder="1"/>
    <xf numFmtId="3" fontId="2" fillId="0" borderId="13" xfId="0" applyNumberFormat="1" applyFont="1" applyBorder="1"/>
    <xf numFmtId="0" fontId="10" fillId="0" borderId="0" xfId="0" applyFont="1"/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3" fillId="0" borderId="14" xfId="0" applyFont="1" applyBorder="1"/>
    <xf numFmtId="3" fontId="2" fillId="0" borderId="14" xfId="0" applyNumberFormat="1" applyFont="1" applyBorder="1"/>
    <xf numFmtId="3" fontId="2" fillId="0" borderId="7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/>
    <xf numFmtId="3" fontId="2" fillId="0" borderId="0" xfId="0" applyNumberFormat="1" applyFont="1" applyFill="1" applyBorder="1" applyAlignment="1">
      <alignment vertical="center"/>
    </xf>
    <xf numFmtId="0" fontId="11" fillId="0" borderId="0" xfId="0" applyFont="1"/>
    <xf numFmtId="3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14" xfId="0" applyFont="1" applyFill="1" applyBorder="1"/>
    <xf numFmtId="0" fontId="11" fillId="2" borderId="0" xfId="0" applyFont="1" applyFill="1"/>
    <xf numFmtId="0" fontId="11" fillId="3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/>
    <xf numFmtId="0" fontId="12" fillId="0" borderId="16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9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3" fontId="11" fillId="0" borderId="0" xfId="0" applyNumberFormat="1" applyFont="1"/>
    <xf numFmtId="0" fontId="3" fillId="2" borderId="15" xfId="0" applyFont="1" applyFill="1" applyBorder="1"/>
    <xf numFmtId="3" fontId="2" fillId="0" borderId="13" xfId="0" applyNumberFormat="1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Q28" zoomScaleNormal="100" workbookViewId="0">
      <selection activeCell="V6" sqref="V6"/>
    </sheetView>
  </sheetViews>
  <sheetFormatPr defaultColWidth="9.140625" defaultRowHeight="15" x14ac:dyDescent="0.25"/>
  <cols>
    <col min="1" max="1" width="5.28515625" style="54" hidden="1" customWidth="1"/>
    <col min="2" max="2" width="18.28515625" style="55" hidden="1" customWidth="1"/>
    <col min="3" max="3" width="13.7109375" style="55" hidden="1" customWidth="1"/>
    <col min="4" max="4" width="17" style="55" hidden="1" customWidth="1"/>
    <col min="5" max="5" width="12.28515625" style="56" hidden="1" customWidth="1"/>
    <col min="6" max="6" width="10.7109375" style="56" hidden="1" customWidth="1"/>
    <col min="7" max="7" width="8.7109375" style="56" hidden="1" customWidth="1"/>
    <col min="8" max="8" width="9.5703125" style="56" hidden="1" customWidth="1"/>
    <col min="9" max="9" width="20.140625" style="56" hidden="1" customWidth="1"/>
    <col min="10" max="10" width="0.28515625" style="3" hidden="1" customWidth="1"/>
    <col min="11" max="11" width="13.85546875" style="3" hidden="1" customWidth="1"/>
    <col min="12" max="12" width="13" style="3" hidden="1" customWidth="1"/>
    <col min="13" max="13" width="13.28515625" style="3" hidden="1" customWidth="1"/>
    <col min="14" max="14" width="10.7109375" style="3" hidden="1" customWidth="1"/>
    <col min="15" max="15" width="12.85546875" style="3" hidden="1" customWidth="1"/>
    <col min="16" max="16" width="14.7109375" style="3" hidden="1" customWidth="1"/>
    <col min="17" max="17" width="6.5703125" style="5" customWidth="1"/>
    <col min="18" max="18" width="20" style="5" customWidth="1"/>
    <col min="19" max="19" width="22.85546875" style="3" customWidth="1"/>
    <col min="20" max="20" width="21.140625" style="3" customWidth="1"/>
    <col min="21" max="21" width="17.28515625" style="3" customWidth="1"/>
    <col min="22" max="22" width="18.140625" style="3" customWidth="1"/>
    <col min="23" max="23" width="9.140625" style="3"/>
    <col min="24" max="24" width="10.5703125" style="3" bestFit="1" customWidth="1"/>
    <col min="25" max="16384" width="9.140625" style="3"/>
  </cols>
  <sheetData>
    <row r="1" spans="1:31" ht="29.25" customHeight="1" x14ac:dyDescent="0.25">
      <c r="A1" s="65" t="s">
        <v>0</v>
      </c>
      <c r="B1" s="66" t="s">
        <v>1</v>
      </c>
      <c r="C1" s="66" t="s">
        <v>2</v>
      </c>
      <c r="D1" s="66" t="s">
        <v>3</v>
      </c>
      <c r="E1" s="1" t="s">
        <v>4</v>
      </c>
      <c r="F1" s="64" t="s">
        <v>5</v>
      </c>
      <c r="G1" s="64" t="s">
        <v>6</v>
      </c>
      <c r="H1" s="64" t="s">
        <v>7</v>
      </c>
      <c r="I1" s="66" t="s">
        <v>8</v>
      </c>
      <c r="J1" s="2" t="s">
        <v>9</v>
      </c>
      <c r="K1" s="88" t="s">
        <v>9</v>
      </c>
      <c r="L1" s="89"/>
      <c r="M1" s="69" t="s">
        <v>10</v>
      </c>
      <c r="N1" s="69"/>
      <c r="O1" s="69" t="s">
        <v>11</v>
      </c>
      <c r="Q1" s="70" t="s">
        <v>12</v>
      </c>
      <c r="R1" s="70"/>
      <c r="S1" s="70"/>
      <c r="T1" s="70"/>
      <c r="U1" s="70"/>
    </row>
    <row r="2" spans="1:31" ht="43.5" customHeight="1" x14ac:dyDescent="0.3">
      <c r="A2" s="65"/>
      <c r="B2" s="67"/>
      <c r="C2" s="67"/>
      <c r="D2" s="64"/>
      <c r="E2" s="4" t="s">
        <v>13</v>
      </c>
      <c r="F2" s="64"/>
      <c r="G2" s="64"/>
      <c r="H2" s="64"/>
      <c r="I2" s="67"/>
      <c r="J2" s="71" t="s">
        <v>14</v>
      </c>
      <c r="K2" s="74" t="s">
        <v>15</v>
      </c>
      <c r="L2" s="77" t="s">
        <v>16</v>
      </c>
      <c r="M2" s="74" t="s">
        <v>17</v>
      </c>
      <c r="N2" s="74" t="s">
        <v>18</v>
      </c>
      <c r="O2" s="69"/>
      <c r="Q2" s="84" t="s">
        <v>58</v>
      </c>
      <c r="R2" s="84"/>
      <c r="S2" s="84"/>
      <c r="T2" s="84"/>
      <c r="U2" s="84"/>
    </row>
    <row r="3" spans="1:31" ht="27.75" customHeight="1" x14ac:dyDescent="0.25">
      <c r="A3" s="65"/>
      <c r="B3" s="67"/>
      <c r="C3" s="67"/>
      <c r="D3" s="68"/>
      <c r="E3" s="4"/>
      <c r="F3" s="64"/>
      <c r="G3" s="64"/>
      <c r="H3" s="64"/>
      <c r="I3" s="67"/>
      <c r="J3" s="72"/>
      <c r="K3" s="75"/>
      <c r="L3" s="78"/>
      <c r="M3" s="75"/>
      <c r="N3" s="75"/>
      <c r="O3" s="69"/>
      <c r="Q3" s="85" t="s">
        <v>66</v>
      </c>
      <c r="R3" s="85"/>
      <c r="S3" s="85"/>
      <c r="T3" s="85"/>
      <c r="U3" s="85"/>
    </row>
    <row r="4" spans="1:31" ht="21" customHeight="1" x14ac:dyDescent="0.25">
      <c r="A4" s="65"/>
      <c r="B4" s="68"/>
      <c r="C4" s="68"/>
      <c r="D4" s="68"/>
      <c r="E4" s="4" t="s">
        <v>19</v>
      </c>
      <c r="F4" s="64"/>
      <c r="G4" s="64"/>
      <c r="H4" s="64"/>
      <c r="I4" s="68"/>
      <c r="J4" s="73"/>
      <c r="K4" s="76"/>
      <c r="L4" s="79"/>
      <c r="M4" s="76"/>
      <c r="N4" s="76"/>
      <c r="O4" s="69"/>
      <c r="T4" s="86" t="s">
        <v>64</v>
      </c>
      <c r="U4" s="86"/>
    </row>
    <row r="5" spans="1:31" ht="23.25" customHeight="1" x14ac:dyDescent="0.25">
      <c r="A5" s="6"/>
      <c r="B5" s="7"/>
      <c r="C5" s="8"/>
      <c r="D5" s="8"/>
      <c r="E5" s="4"/>
      <c r="F5" s="9"/>
      <c r="G5" s="9"/>
      <c r="H5" s="9"/>
      <c r="I5" s="10"/>
      <c r="J5" s="11"/>
      <c r="K5" s="12"/>
      <c r="L5" s="13"/>
      <c r="M5" s="12"/>
      <c r="N5" s="12"/>
      <c r="O5" s="14"/>
      <c r="Q5" s="87" t="s">
        <v>0</v>
      </c>
      <c r="R5" s="87" t="s">
        <v>20</v>
      </c>
      <c r="S5" s="87" t="s">
        <v>63</v>
      </c>
      <c r="T5" s="87" t="s">
        <v>21</v>
      </c>
      <c r="U5" s="87" t="s">
        <v>65</v>
      </c>
    </row>
    <row r="6" spans="1:31" ht="76.5" customHeight="1" x14ac:dyDescent="0.25">
      <c r="A6" s="6"/>
      <c r="B6" s="7"/>
      <c r="C6" s="8"/>
      <c r="D6" s="8"/>
      <c r="E6" s="4"/>
      <c r="F6" s="9"/>
      <c r="G6" s="9"/>
      <c r="H6" s="9"/>
      <c r="I6" s="10"/>
      <c r="J6" s="11"/>
      <c r="K6" s="12"/>
      <c r="L6" s="13"/>
      <c r="M6" s="12"/>
      <c r="N6" s="12"/>
      <c r="O6" s="14"/>
      <c r="Q6" s="87"/>
      <c r="R6" s="87"/>
      <c r="S6" s="87"/>
      <c r="T6" s="87"/>
      <c r="U6" s="87"/>
    </row>
    <row r="7" spans="1:31" ht="33" customHeight="1" x14ac:dyDescent="0.25">
      <c r="A7" s="80" t="s">
        <v>22</v>
      </c>
      <c r="B7" s="81"/>
      <c r="C7" s="15">
        <f>SUM(C8:C19)</f>
        <v>10191050.9</v>
      </c>
      <c r="D7" s="16"/>
      <c r="E7" s="17" t="e">
        <f>#REF!+#REF!+#REF!+#REF!+#REF!+#REF!+#REF!+#REF!+#REF!+#REF!+#REF!+#REF!+#REF!+#REF!+#REF!+E16+#REF!+#REF!+#REF!+#REF!+#REF!+#REF!</f>
        <v>#REF!</v>
      </c>
      <c r="F7" s="17" t="e">
        <f t="shared" ref="F7:O7" si="0">SUM(F8:F19)</f>
        <v>#REF!</v>
      </c>
      <c r="G7" s="17" t="e">
        <f t="shared" si="0"/>
        <v>#REF!</v>
      </c>
      <c r="H7" s="17">
        <f t="shared" si="0"/>
        <v>6799</v>
      </c>
      <c r="I7" s="18">
        <f t="shared" si="0"/>
        <v>7700503</v>
      </c>
      <c r="J7" s="17">
        <f t="shared" si="0"/>
        <v>8470931</v>
      </c>
      <c r="K7" s="19">
        <f t="shared" si="0"/>
        <v>10191050.9</v>
      </c>
      <c r="L7" s="19" t="e">
        <f t="shared" si="0"/>
        <v>#REF!</v>
      </c>
      <c r="M7" s="19">
        <f t="shared" si="0"/>
        <v>9475356.9000000004</v>
      </c>
      <c r="N7" s="19" t="e">
        <f t="shared" si="0"/>
        <v>#REF!</v>
      </c>
      <c r="O7" s="19" t="e">
        <f t="shared" si="0"/>
        <v>#REF!</v>
      </c>
      <c r="P7" s="20" t="e">
        <f>L7-K7</f>
        <v>#REF!</v>
      </c>
      <c r="Q7" s="82" t="s">
        <v>23</v>
      </c>
      <c r="R7" s="82"/>
      <c r="S7" s="19">
        <f>SUM(S8:S36)</f>
        <v>15283538.5</v>
      </c>
      <c r="T7" s="19">
        <f>SUM(T8:T36)</f>
        <v>14090033.5</v>
      </c>
      <c r="U7" s="21">
        <f>SUM(U8:U36)</f>
        <v>1193505</v>
      </c>
      <c r="V7" s="22"/>
      <c r="X7" s="22"/>
    </row>
    <row r="8" spans="1:31" s="32" customFormat="1" ht="28.5" customHeight="1" x14ac:dyDescent="0.25">
      <c r="A8" s="23">
        <v>1</v>
      </c>
      <c r="B8" s="24" t="s">
        <v>24</v>
      </c>
      <c r="C8" s="25">
        <v>1176003</v>
      </c>
      <c r="D8" s="26" t="s">
        <v>25</v>
      </c>
      <c r="E8" s="27">
        <v>1643822</v>
      </c>
      <c r="F8" s="25" t="e">
        <f>G8/15/9</f>
        <v>#REF!</v>
      </c>
      <c r="G8" s="25" t="e">
        <f>J8+#REF!</f>
        <v>#REF!</v>
      </c>
      <c r="H8" s="25"/>
      <c r="I8" s="25">
        <v>1176003</v>
      </c>
      <c r="J8" s="25">
        <f>17368*15*4</f>
        <v>1042080</v>
      </c>
      <c r="K8" s="28">
        <f>I8</f>
        <v>1176003</v>
      </c>
      <c r="L8" s="28">
        <v>1057240</v>
      </c>
      <c r="M8" s="28">
        <v>1057240</v>
      </c>
      <c r="N8" s="28">
        <f>L8-M8</f>
        <v>0</v>
      </c>
      <c r="O8" s="28">
        <f>L8-K8</f>
        <v>-118763</v>
      </c>
      <c r="P8" s="29" t="e">
        <f>M7-L7</f>
        <v>#REF!</v>
      </c>
      <c r="Q8" s="61">
        <v>1</v>
      </c>
      <c r="R8" s="30" t="s">
        <v>59</v>
      </c>
      <c r="S8" s="31">
        <v>1964619</v>
      </c>
      <c r="T8" s="31">
        <v>1902295</v>
      </c>
      <c r="U8" s="31">
        <f>S8-T8</f>
        <v>62324</v>
      </c>
      <c r="V8" s="58"/>
    </row>
    <row r="9" spans="1:31" s="32" customFormat="1" ht="28.5" customHeight="1" x14ac:dyDescent="0.25">
      <c r="A9" s="33"/>
      <c r="B9" s="24" t="s">
        <v>28</v>
      </c>
      <c r="C9" s="34">
        <v>2309227.9</v>
      </c>
      <c r="D9" s="35"/>
      <c r="E9" s="25"/>
      <c r="F9" s="25"/>
      <c r="G9" s="25"/>
      <c r="H9" s="25"/>
      <c r="I9" s="39"/>
      <c r="J9" s="25"/>
      <c r="K9" s="36">
        <v>2309227.9</v>
      </c>
      <c r="L9" s="36" t="e">
        <f>2903102-#REF!</f>
        <v>#REF!</v>
      </c>
      <c r="M9" s="36">
        <v>2123529.9</v>
      </c>
      <c r="N9" s="28" t="e">
        <f t="shared" ref="N9" si="1">L9-M9</f>
        <v>#REF!</v>
      </c>
      <c r="O9" s="28" t="e">
        <f t="shared" ref="O9" si="2">L9-K9</f>
        <v>#REF!</v>
      </c>
      <c r="P9" s="29"/>
      <c r="Q9" s="62">
        <v>2</v>
      </c>
      <c r="R9" s="37" t="s">
        <v>25</v>
      </c>
      <c r="S9" s="38">
        <v>1109405</v>
      </c>
      <c r="T9" s="38">
        <v>1043085</v>
      </c>
      <c r="U9" s="38">
        <f t="shared" ref="U9:U36" si="3">S9-T9</f>
        <v>66320</v>
      </c>
    </row>
    <row r="10" spans="1:31" s="32" customFormat="1" ht="28.5" customHeight="1" x14ac:dyDescent="0.25">
      <c r="A10" s="23">
        <v>13</v>
      </c>
      <c r="B10" s="83" t="s">
        <v>36</v>
      </c>
      <c r="C10" s="25">
        <v>778234</v>
      </c>
      <c r="D10" s="26" t="s">
        <v>27</v>
      </c>
      <c r="E10" s="25">
        <v>521505</v>
      </c>
      <c r="F10" s="25">
        <v>11377</v>
      </c>
      <c r="G10" s="25">
        <f>H10+I10</f>
        <v>778234</v>
      </c>
      <c r="H10" s="25"/>
      <c r="I10" s="25">
        <v>778234</v>
      </c>
      <c r="J10" s="25">
        <f>F10*5*15</f>
        <v>853275</v>
      </c>
      <c r="K10" s="28">
        <f t="shared" ref="K10:K19" si="4">I10</f>
        <v>778234</v>
      </c>
      <c r="L10" s="28">
        <v>697616</v>
      </c>
      <c r="M10" s="36">
        <v>697616</v>
      </c>
      <c r="N10" s="28">
        <f t="shared" ref="N10:N19" si="5">L10-M10</f>
        <v>0</v>
      </c>
      <c r="O10" s="28">
        <f t="shared" ref="O10:O19" si="6">L10-K10</f>
        <v>-80618</v>
      </c>
      <c r="P10" s="29"/>
      <c r="Q10" s="62">
        <v>3</v>
      </c>
      <c r="R10" s="37" t="s">
        <v>33</v>
      </c>
      <c r="S10" s="38">
        <v>900000</v>
      </c>
      <c r="T10" s="38">
        <v>863415</v>
      </c>
      <c r="U10" s="38">
        <f t="shared" si="3"/>
        <v>36585</v>
      </c>
    </row>
    <row r="11" spans="1:31" s="43" customFormat="1" ht="28.5" customHeight="1" x14ac:dyDescent="0.25">
      <c r="A11" s="23">
        <v>14</v>
      </c>
      <c r="B11" s="83"/>
      <c r="C11" s="25">
        <f>1932000+181320</f>
        <v>2113320</v>
      </c>
      <c r="D11" s="26" t="s">
        <v>38</v>
      </c>
      <c r="E11" s="25">
        <v>5197152</v>
      </c>
      <c r="F11" s="25">
        <v>32600</v>
      </c>
      <c r="G11" s="25">
        <f>H11+I11</f>
        <v>1932000</v>
      </c>
      <c r="H11" s="25"/>
      <c r="I11" s="25">
        <v>1932000</v>
      </c>
      <c r="J11" s="25">
        <v>2445000</v>
      </c>
      <c r="K11" s="28">
        <f>C11</f>
        <v>2113320</v>
      </c>
      <c r="L11" s="28">
        <v>2113320</v>
      </c>
      <c r="M11" s="36">
        <v>2113320</v>
      </c>
      <c r="N11" s="28">
        <f t="shared" si="5"/>
        <v>0</v>
      </c>
      <c r="O11" s="28">
        <f t="shared" si="6"/>
        <v>0</v>
      </c>
      <c r="P11" s="42"/>
      <c r="Q11" s="62">
        <v>4</v>
      </c>
      <c r="R11" s="37" t="s">
        <v>30</v>
      </c>
      <c r="S11" s="38">
        <v>269370</v>
      </c>
      <c r="T11" s="38">
        <v>267030</v>
      </c>
      <c r="U11" s="38">
        <f t="shared" si="3"/>
        <v>2340</v>
      </c>
      <c r="W11" s="59"/>
    </row>
    <row r="12" spans="1:31" s="48" customFormat="1" ht="28.5" customHeight="1" x14ac:dyDescent="0.25">
      <c r="A12" s="23">
        <v>18</v>
      </c>
      <c r="B12" s="83" t="s">
        <v>43</v>
      </c>
      <c r="C12" s="25">
        <v>1737366</v>
      </c>
      <c r="D12" s="26" t="s">
        <v>32</v>
      </c>
      <c r="E12" s="25">
        <v>2736332</v>
      </c>
      <c r="F12" s="25">
        <v>21378</v>
      </c>
      <c r="G12" s="25">
        <f t="shared" ref="G12:G14" si="7">F12*15*9</f>
        <v>2886030</v>
      </c>
      <c r="H12" s="25">
        <v>4465</v>
      </c>
      <c r="I12" s="25">
        <v>1737366</v>
      </c>
      <c r="J12" s="25">
        <v>1598885</v>
      </c>
      <c r="K12" s="28">
        <f t="shared" si="4"/>
        <v>1737366</v>
      </c>
      <c r="L12" s="28">
        <v>1710456</v>
      </c>
      <c r="M12" s="28">
        <v>1710456</v>
      </c>
      <c r="N12" s="28">
        <f>L12-M12</f>
        <v>0</v>
      </c>
      <c r="O12" s="28">
        <f t="shared" si="6"/>
        <v>-26910</v>
      </c>
      <c r="P12" s="42"/>
      <c r="Q12" s="62">
        <v>5</v>
      </c>
      <c r="R12" s="46" t="s">
        <v>26</v>
      </c>
      <c r="S12" s="38">
        <v>1951800</v>
      </c>
      <c r="T12" s="38">
        <v>1810038</v>
      </c>
      <c r="U12" s="38">
        <f t="shared" si="3"/>
        <v>141762</v>
      </c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s="43" customFormat="1" ht="28.5" customHeight="1" x14ac:dyDescent="0.25">
      <c r="A13" s="23">
        <v>19</v>
      </c>
      <c r="B13" s="83"/>
      <c r="C13" s="25">
        <v>4200</v>
      </c>
      <c r="D13" s="26" t="s">
        <v>45</v>
      </c>
      <c r="E13" s="25">
        <f>206595+15255</f>
        <v>221850</v>
      </c>
      <c r="F13" s="25">
        <v>1230</v>
      </c>
      <c r="G13" s="25">
        <f t="shared" si="7"/>
        <v>166050</v>
      </c>
      <c r="H13" s="25"/>
      <c r="I13" s="25">
        <v>4200</v>
      </c>
      <c r="J13" s="25">
        <f>F13*15*4</f>
        <v>73800</v>
      </c>
      <c r="K13" s="28">
        <f t="shared" si="4"/>
        <v>4200</v>
      </c>
      <c r="L13" s="28">
        <v>1275</v>
      </c>
      <c r="M13" s="28">
        <v>1275</v>
      </c>
      <c r="N13" s="28">
        <f>L13-M13</f>
        <v>0</v>
      </c>
      <c r="O13" s="28">
        <f t="shared" si="6"/>
        <v>-2925</v>
      </c>
      <c r="P13" s="42"/>
      <c r="Q13" s="62">
        <v>6</v>
      </c>
      <c r="R13" s="37" t="s">
        <v>27</v>
      </c>
      <c r="S13" s="38">
        <v>1047812</v>
      </c>
      <c r="T13" s="38">
        <v>1000937</v>
      </c>
      <c r="U13" s="38">
        <f t="shared" si="3"/>
        <v>46875</v>
      </c>
      <c r="W13" s="59"/>
    </row>
    <row r="14" spans="1:31" s="43" customFormat="1" ht="28.5" customHeight="1" x14ac:dyDescent="0.25">
      <c r="A14" s="23">
        <v>22</v>
      </c>
      <c r="B14" s="57"/>
      <c r="C14" s="25">
        <v>22080</v>
      </c>
      <c r="D14" s="26" t="s">
        <v>34</v>
      </c>
      <c r="E14" s="25">
        <v>43515</v>
      </c>
      <c r="F14" s="25">
        <v>311</v>
      </c>
      <c r="G14" s="25">
        <f t="shared" si="7"/>
        <v>41985</v>
      </c>
      <c r="H14" s="25">
        <v>660</v>
      </c>
      <c r="I14" s="25">
        <v>22080</v>
      </c>
      <c r="J14" s="25">
        <f>F14*15*5-660</f>
        <v>22665</v>
      </c>
      <c r="K14" s="28">
        <f t="shared" si="4"/>
        <v>22080</v>
      </c>
      <c r="L14" s="28">
        <v>13185</v>
      </c>
      <c r="M14" s="28">
        <v>13185</v>
      </c>
      <c r="N14" s="28">
        <f t="shared" si="5"/>
        <v>0</v>
      </c>
      <c r="O14" s="28">
        <f t="shared" si="6"/>
        <v>-8895</v>
      </c>
      <c r="P14" s="42"/>
      <c r="Q14" s="62">
        <v>7</v>
      </c>
      <c r="R14" s="37" t="s">
        <v>29</v>
      </c>
      <c r="S14" s="38">
        <v>192000</v>
      </c>
      <c r="T14" s="38">
        <v>179970</v>
      </c>
      <c r="U14" s="38">
        <f t="shared" si="3"/>
        <v>12030</v>
      </c>
    </row>
    <row r="15" spans="1:31" s="32" customFormat="1" ht="28.5" customHeight="1" x14ac:dyDescent="0.25">
      <c r="A15" s="23">
        <v>24</v>
      </c>
      <c r="B15" s="57"/>
      <c r="C15" s="25">
        <v>935475</v>
      </c>
      <c r="D15" s="26" t="s">
        <v>37</v>
      </c>
      <c r="E15" s="25">
        <v>2041335</v>
      </c>
      <c r="F15" s="25">
        <v>15022</v>
      </c>
      <c r="G15" s="25">
        <v>2025960</v>
      </c>
      <c r="H15" s="25">
        <v>1560</v>
      </c>
      <c r="I15" s="25">
        <v>935475</v>
      </c>
      <c r="J15" s="25">
        <f>F15*15*5-1560</f>
        <v>1125090</v>
      </c>
      <c r="K15" s="28">
        <f t="shared" si="4"/>
        <v>935475</v>
      </c>
      <c r="L15" s="28">
        <v>821655</v>
      </c>
      <c r="M15" s="28">
        <v>821655</v>
      </c>
      <c r="N15" s="28">
        <f t="shared" si="5"/>
        <v>0</v>
      </c>
      <c r="O15" s="28">
        <f t="shared" si="6"/>
        <v>-113820</v>
      </c>
      <c r="P15" s="29">
        <f>821895-240</f>
        <v>821655</v>
      </c>
      <c r="Q15" s="62">
        <v>8</v>
      </c>
      <c r="R15" s="37" t="s">
        <v>31</v>
      </c>
      <c r="S15" s="38">
        <v>750825</v>
      </c>
      <c r="T15" s="38">
        <v>723540</v>
      </c>
      <c r="U15" s="38">
        <f t="shared" si="3"/>
        <v>27285</v>
      </c>
    </row>
    <row r="16" spans="1:31" s="47" customFormat="1" ht="28.5" customHeight="1" x14ac:dyDescent="0.25">
      <c r="A16" s="23">
        <v>25</v>
      </c>
      <c r="B16" s="49" t="s">
        <v>52</v>
      </c>
      <c r="C16" s="45">
        <v>854820</v>
      </c>
      <c r="D16" s="44" t="s">
        <v>35</v>
      </c>
      <c r="E16" s="45">
        <f>SUM(E17:E17)</f>
        <v>21060</v>
      </c>
      <c r="F16" s="45">
        <v>14333</v>
      </c>
      <c r="G16" s="45">
        <f>F16*15*9</f>
        <v>1934955</v>
      </c>
      <c r="H16" s="45"/>
      <c r="I16" s="45">
        <v>854820</v>
      </c>
      <c r="J16" s="45">
        <f>F16*15*5</f>
        <v>1074975</v>
      </c>
      <c r="K16" s="28">
        <f t="shared" si="4"/>
        <v>854820</v>
      </c>
      <c r="L16" s="28">
        <v>778440</v>
      </c>
      <c r="M16" s="28">
        <v>778440</v>
      </c>
      <c r="N16" s="28">
        <f t="shared" si="5"/>
        <v>0</v>
      </c>
      <c r="O16" s="28">
        <f t="shared" si="6"/>
        <v>-76380</v>
      </c>
      <c r="P16" s="42"/>
      <c r="Q16" s="62">
        <v>9</v>
      </c>
      <c r="R16" s="37" t="s">
        <v>32</v>
      </c>
      <c r="S16" s="38">
        <v>1436815</v>
      </c>
      <c r="T16" s="38">
        <v>1436365</v>
      </c>
      <c r="U16" s="38">
        <f t="shared" si="3"/>
        <v>450</v>
      </c>
    </row>
    <row r="17" spans="1:21" s="43" customFormat="1" ht="28.5" customHeight="1" x14ac:dyDescent="0.25">
      <c r="A17" s="23">
        <v>27</v>
      </c>
      <c r="B17" s="57"/>
      <c r="C17" s="25">
        <v>23805</v>
      </c>
      <c r="D17" s="26" t="s">
        <v>55</v>
      </c>
      <c r="E17" s="25">
        <v>21060</v>
      </c>
      <c r="F17" s="25">
        <v>289</v>
      </c>
      <c r="G17" s="25">
        <f>F17*15*9</f>
        <v>39015</v>
      </c>
      <c r="H17" s="25">
        <v>114</v>
      </c>
      <c r="I17" s="25">
        <v>23805</v>
      </c>
      <c r="J17" s="25">
        <f>F17*15*5-H17</f>
        <v>21561</v>
      </c>
      <c r="K17" s="28">
        <f t="shared" si="4"/>
        <v>23805</v>
      </c>
      <c r="L17" s="28">
        <v>17340</v>
      </c>
      <c r="M17" s="28">
        <v>17340</v>
      </c>
      <c r="N17" s="28">
        <f t="shared" si="5"/>
        <v>0</v>
      </c>
      <c r="O17" s="28">
        <f t="shared" si="6"/>
        <v>-6465</v>
      </c>
      <c r="P17" s="42"/>
      <c r="Q17" s="62">
        <v>10</v>
      </c>
      <c r="R17" s="37" t="s">
        <v>60</v>
      </c>
      <c r="S17" s="38">
        <v>202800</v>
      </c>
      <c r="T17" s="38">
        <v>193028</v>
      </c>
      <c r="U17" s="38">
        <f t="shared" si="3"/>
        <v>9772</v>
      </c>
    </row>
    <row r="18" spans="1:21" s="43" customFormat="1" ht="28.5" customHeight="1" x14ac:dyDescent="0.25">
      <c r="A18" s="33">
        <v>44</v>
      </c>
      <c r="B18" s="40"/>
      <c r="C18" s="25">
        <v>212715</v>
      </c>
      <c r="D18" s="35" t="s">
        <v>56</v>
      </c>
      <c r="E18" s="25">
        <v>268110</v>
      </c>
      <c r="F18" s="25">
        <v>2649</v>
      </c>
      <c r="G18" s="25">
        <f>H18+I18</f>
        <v>212715</v>
      </c>
      <c r="H18" s="25"/>
      <c r="I18" s="25">
        <v>212715</v>
      </c>
      <c r="J18" s="25">
        <f t="shared" ref="J18:J19" si="8">F18*15*5</f>
        <v>198675</v>
      </c>
      <c r="K18" s="28">
        <f t="shared" si="4"/>
        <v>212715</v>
      </c>
      <c r="L18" s="28">
        <v>133920</v>
      </c>
      <c r="M18" s="28">
        <v>133920</v>
      </c>
      <c r="N18" s="28">
        <f t="shared" si="5"/>
        <v>0</v>
      </c>
      <c r="O18" s="28">
        <f t="shared" si="6"/>
        <v>-78795</v>
      </c>
      <c r="P18" s="42"/>
      <c r="Q18" s="62">
        <v>11</v>
      </c>
      <c r="R18" s="46" t="s">
        <v>37</v>
      </c>
      <c r="S18" s="41">
        <v>1157487.5</v>
      </c>
      <c r="T18" s="41">
        <v>1081752.5</v>
      </c>
      <c r="U18" s="38">
        <f t="shared" si="3"/>
        <v>75735</v>
      </c>
    </row>
    <row r="19" spans="1:21" s="43" customFormat="1" ht="28.5" customHeight="1" x14ac:dyDescent="0.25">
      <c r="A19" s="33">
        <v>45</v>
      </c>
      <c r="B19" s="40"/>
      <c r="C19" s="25">
        <v>23805</v>
      </c>
      <c r="D19" s="35" t="s">
        <v>57</v>
      </c>
      <c r="E19" s="25">
        <v>45630</v>
      </c>
      <c r="F19" s="25">
        <v>199</v>
      </c>
      <c r="G19" s="25">
        <f>F19*9*15</f>
        <v>26865</v>
      </c>
      <c r="H19" s="25"/>
      <c r="I19" s="25">
        <v>23805</v>
      </c>
      <c r="J19" s="25">
        <f t="shared" si="8"/>
        <v>14925</v>
      </c>
      <c r="K19" s="28">
        <f t="shared" si="4"/>
        <v>23805</v>
      </c>
      <c r="L19" s="28">
        <v>7380</v>
      </c>
      <c r="M19" s="28">
        <v>7380</v>
      </c>
      <c r="N19" s="28">
        <f t="shared" si="5"/>
        <v>0</v>
      </c>
      <c r="O19" s="28">
        <f t="shared" si="6"/>
        <v>-16425</v>
      </c>
      <c r="P19" s="42"/>
      <c r="Q19" s="62">
        <v>12</v>
      </c>
      <c r="R19" s="46" t="s">
        <v>39</v>
      </c>
      <c r="S19" s="38">
        <v>96270</v>
      </c>
      <c r="T19" s="38">
        <v>90180</v>
      </c>
      <c r="U19" s="38">
        <f t="shared" si="3"/>
        <v>6090</v>
      </c>
    </row>
    <row r="20" spans="1:21" s="43" customFormat="1" ht="28.5" customHeight="1" x14ac:dyDescent="0.25">
      <c r="A20" s="33"/>
      <c r="B20" s="51"/>
      <c r="C20" s="25"/>
      <c r="D20" s="35"/>
      <c r="E20" s="25"/>
      <c r="F20" s="25"/>
      <c r="G20" s="25"/>
      <c r="H20" s="25"/>
      <c r="I20" s="25"/>
      <c r="J20" s="25"/>
      <c r="K20" s="28"/>
      <c r="L20" s="28"/>
      <c r="M20" s="28"/>
      <c r="N20" s="28"/>
      <c r="O20" s="28"/>
      <c r="P20" s="42"/>
      <c r="Q20" s="62">
        <v>13</v>
      </c>
      <c r="R20" s="46" t="s">
        <v>40</v>
      </c>
      <c r="S20" s="38">
        <v>249000</v>
      </c>
      <c r="T20" s="38">
        <v>234900</v>
      </c>
      <c r="U20" s="38">
        <f t="shared" si="3"/>
        <v>14100</v>
      </c>
    </row>
    <row r="21" spans="1:21" s="43" customFormat="1" ht="28.5" customHeight="1" x14ac:dyDescent="0.25">
      <c r="A21" s="33"/>
      <c r="B21" s="52"/>
      <c r="C21" s="25"/>
      <c r="D21" s="35"/>
      <c r="E21" s="25"/>
      <c r="F21" s="25"/>
      <c r="G21" s="25"/>
      <c r="H21" s="25"/>
      <c r="I21" s="25"/>
      <c r="J21" s="25"/>
      <c r="K21" s="28"/>
      <c r="L21" s="28"/>
      <c r="M21" s="28"/>
      <c r="N21" s="28"/>
      <c r="O21" s="28"/>
      <c r="P21" s="42"/>
      <c r="Q21" s="62">
        <v>14</v>
      </c>
      <c r="R21" s="46" t="s">
        <v>55</v>
      </c>
      <c r="S21" s="38">
        <v>6225</v>
      </c>
      <c r="T21" s="38">
        <v>4875</v>
      </c>
      <c r="U21" s="38">
        <f t="shared" si="3"/>
        <v>1350</v>
      </c>
    </row>
    <row r="22" spans="1:21" s="43" customFormat="1" ht="28.5" customHeight="1" x14ac:dyDescent="0.25">
      <c r="A22" s="33"/>
      <c r="B22" s="53"/>
      <c r="C22" s="25"/>
      <c r="D22" s="35"/>
      <c r="E22" s="25"/>
      <c r="F22" s="25"/>
      <c r="G22" s="25"/>
      <c r="H22" s="25"/>
      <c r="I22" s="25"/>
      <c r="J22" s="25"/>
      <c r="K22" s="28"/>
      <c r="L22" s="28"/>
      <c r="M22" s="28"/>
      <c r="N22" s="28"/>
      <c r="O22" s="28"/>
      <c r="P22" s="42"/>
      <c r="Q22" s="62">
        <v>15</v>
      </c>
      <c r="R22" s="46" t="s">
        <v>41</v>
      </c>
      <c r="S22" s="38">
        <v>42000</v>
      </c>
      <c r="T22" s="38">
        <v>33750</v>
      </c>
      <c r="U22" s="38">
        <f t="shared" si="3"/>
        <v>8250</v>
      </c>
    </row>
    <row r="23" spans="1:21" s="43" customFormat="1" ht="28.5" customHeight="1" x14ac:dyDescent="0.25">
      <c r="A23" s="33"/>
      <c r="B23" s="53"/>
      <c r="C23" s="25"/>
      <c r="D23" s="35"/>
      <c r="E23" s="25"/>
      <c r="F23" s="25"/>
      <c r="G23" s="25"/>
      <c r="H23" s="25"/>
      <c r="I23" s="25"/>
      <c r="J23" s="25"/>
      <c r="K23" s="28"/>
      <c r="L23" s="28"/>
      <c r="M23" s="28"/>
      <c r="N23" s="28"/>
      <c r="O23" s="28"/>
      <c r="P23" s="42"/>
      <c r="Q23" s="62">
        <v>16</v>
      </c>
      <c r="R23" s="46" t="s">
        <v>42</v>
      </c>
      <c r="S23" s="38">
        <v>91650</v>
      </c>
      <c r="T23" s="38">
        <v>84750</v>
      </c>
      <c r="U23" s="38">
        <f t="shared" si="3"/>
        <v>6900</v>
      </c>
    </row>
    <row r="24" spans="1:21" s="43" customFormat="1" ht="28.5" customHeight="1" x14ac:dyDescent="0.25">
      <c r="A24" s="33"/>
      <c r="B24" s="55"/>
      <c r="C24" s="25"/>
      <c r="D24" s="35"/>
      <c r="E24" s="25"/>
      <c r="F24" s="25"/>
      <c r="G24" s="25"/>
      <c r="H24" s="25"/>
      <c r="I24" s="25"/>
      <c r="J24" s="25"/>
      <c r="K24" s="28"/>
      <c r="L24" s="28"/>
      <c r="M24" s="28"/>
      <c r="N24" s="28"/>
      <c r="O24" s="28"/>
      <c r="P24" s="42"/>
      <c r="Q24" s="62">
        <v>17</v>
      </c>
      <c r="R24" s="46" t="s">
        <v>44</v>
      </c>
      <c r="S24" s="38">
        <v>730500</v>
      </c>
      <c r="T24" s="38">
        <v>659195</v>
      </c>
      <c r="U24" s="38">
        <f t="shared" si="3"/>
        <v>71305</v>
      </c>
    </row>
    <row r="25" spans="1:21" s="43" customFormat="1" ht="28.5" customHeight="1" x14ac:dyDescent="0.25">
      <c r="A25" s="33"/>
      <c r="B25" s="55"/>
      <c r="C25" s="25"/>
      <c r="D25" s="35"/>
      <c r="E25" s="25"/>
      <c r="F25" s="25"/>
      <c r="G25" s="25"/>
      <c r="H25" s="25"/>
      <c r="I25" s="25"/>
      <c r="J25" s="25"/>
      <c r="K25" s="28"/>
      <c r="L25" s="28"/>
      <c r="M25" s="28"/>
      <c r="N25" s="28"/>
      <c r="O25" s="28"/>
      <c r="P25" s="42"/>
      <c r="Q25" s="62">
        <v>18</v>
      </c>
      <c r="R25" s="46" t="s">
        <v>61</v>
      </c>
      <c r="S25" s="38">
        <v>908250</v>
      </c>
      <c r="T25" s="38">
        <v>774653</v>
      </c>
      <c r="U25" s="38">
        <f t="shared" si="3"/>
        <v>133597</v>
      </c>
    </row>
    <row r="26" spans="1:21" s="43" customFormat="1" ht="28.5" customHeight="1" x14ac:dyDescent="0.25">
      <c r="A26" s="33"/>
      <c r="B26" s="55"/>
      <c r="C26" s="25"/>
      <c r="D26" s="35"/>
      <c r="E26" s="25"/>
      <c r="F26" s="25"/>
      <c r="G26" s="25"/>
      <c r="H26" s="25"/>
      <c r="I26" s="25"/>
      <c r="J26" s="25"/>
      <c r="K26" s="28"/>
      <c r="L26" s="28"/>
      <c r="M26" s="28"/>
      <c r="N26" s="28"/>
      <c r="O26" s="28"/>
      <c r="P26" s="42"/>
      <c r="Q26" s="62">
        <v>19</v>
      </c>
      <c r="R26" s="46" t="s">
        <v>62</v>
      </c>
      <c r="S26" s="38">
        <v>137415</v>
      </c>
      <c r="T26" s="38">
        <v>129730</v>
      </c>
      <c r="U26" s="38">
        <f t="shared" si="3"/>
        <v>7685</v>
      </c>
    </row>
    <row r="27" spans="1:21" s="43" customFormat="1" ht="28.5" customHeight="1" x14ac:dyDescent="0.25">
      <c r="A27" s="33"/>
      <c r="B27" s="55"/>
      <c r="C27" s="25"/>
      <c r="D27" s="35"/>
      <c r="E27" s="25"/>
      <c r="F27" s="25"/>
      <c r="G27" s="25"/>
      <c r="H27" s="25"/>
      <c r="I27" s="25"/>
      <c r="J27" s="25"/>
      <c r="K27" s="28"/>
      <c r="L27" s="28"/>
      <c r="M27" s="28"/>
      <c r="N27" s="28"/>
      <c r="O27" s="28"/>
      <c r="P27" s="42"/>
      <c r="Q27" s="62">
        <v>20</v>
      </c>
      <c r="R27" s="46" t="s">
        <v>46</v>
      </c>
      <c r="S27" s="38">
        <v>1148355</v>
      </c>
      <c r="T27" s="38">
        <v>1034805</v>
      </c>
      <c r="U27" s="38">
        <f t="shared" si="3"/>
        <v>113550</v>
      </c>
    </row>
    <row r="28" spans="1:21" s="43" customFormat="1" ht="28.5" customHeight="1" x14ac:dyDescent="0.25">
      <c r="A28" s="33"/>
      <c r="B28" s="55"/>
      <c r="C28" s="25"/>
      <c r="D28" s="35"/>
      <c r="E28" s="25"/>
      <c r="F28" s="25"/>
      <c r="G28" s="25"/>
      <c r="H28" s="25"/>
      <c r="I28" s="25"/>
      <c r="J28" s="25"/>
      <c r="K28" s="28"/>
      <c r="L28" s="28"/>
      <c r="M28" s="28"/>
      <c r="N28" s="28"/>
      <c r="O28" s="28"/>
      <c r="P28" s="42"/>
      <c r="Q28" s="62">
        <v>21</v>
      </c>
      <c r="R28" s="46" t="s">
        <v>47</v>
      </c>
      <c r="S28" s="38">
        <v>172500</v>
      </c>
      <c r="T28" s="38">
        <v>129150</v>
      </c>
      <c r="U28" s="38">
        <f t="shared" si="3"/>
        <v>43350</v>
      </c>
    </row>
    <row r="29" spans="1:21" s="43" customFormat="1" ht="28.5" customHeight="1" x14ac:dyDescent="0.25">
      <c r="A29" s="33"/>
      <c r="B29" s="55"/>
      <c r="C29" s="25"/>
      <c r="D29" s="35"/>
      <c r="E29" s="25"/>
      <c r="F29" s="25"/>
      <c r="G29" s="25"/>
      <c r="H29" s="25"/>
      <c r="I29" s="25"/>
      <c r="J29" s="25"/>
      <c r="K29" s="28"/>
      <c r="L29" s="28"/>
      <c r="M29" s="28"/>
      <c r="N29" s="28"/>
      <c r="O29" s="28"/>
      <c r="P29" s="42"/>
      <c r="Q29" s="62">
        <v>22</v>
      </c>
      <c r="R29" s="46" t="s">
        <v>48</v>
      </c>
      <c r="S29" s="38">
        <v>29025</v>
      </c>
      <c r="T29" s="38">
        <v>25275</v>
      </c>
      <c r="U29" s="38">
        <f t="shared" si="3"/>
        <v>3750</v>
      </c>
    </row>
    <row r="30" spans="1:21" s="43" customFormat="1" ht="28.5" customHeight="1" x14ac:dyDescent="0.25">
      <c r="A30" s="33"/>
      <c r="B30" s="55"/>
      <c r="C30" s="25"/>
      <c r="D30" s="35"/>
      <c r="E30" s="25"/>
      <c r="F30" s="25"/>
      <c r="G30" s="25"/>
      <c r="H30" s="25"/>
      <c r="I30" s="25"/>
      <c r="J30" s="25"/>
      <c r="K30" s="28"/>
      <c r="L30" s="28"/>
      <c r="M30" s="28"/>
      <c r="N30" s="28"/>
      <c r="O30" s="28"/>
      <c r="P30" s="42"/>
      <c r="Q30" s="62">
        <v>23</v>
      </c>
      <c r="R30" s="46" t="s">
        <v>49</v>
      </c>
      <c r="S30" s="38">
        <v>8625</v>
      </c>
      <c r="T30" s="38">
        <v>2325</v>
      </c>
      <c r="U30" s="38">
        <f t="shared" si="3"/>
        <v>6300</v>
      </c>
    </row>
    <row r="31" spans="1:21" s="43" customFormat="1" ht="28.5" customHeight="1" x14ac:dyDescent="0.25">
      <c r="A31" s="33"/>
      <c r="B31" s="55"/>
      <c r="C31" s="25"/>
      <c r="D31" s="35"/>
      <c r="E31" s="25"/>
      <c r="F31" s="25"/>
      <c r="G31" s="25"/>
      <c r="H31" s="25"/>
      <c r="I31" s="25"/>
      <c r="J31" s="25"/>
      <c r="K31" s="28"/>
      <c r="L31" s="28"/>
      <c r="M31" s="28"/>
      <c r="N31" s="28"/>
      <c r="O31" s="28"/>
      <c r="P31" s="42"/>
      <c r="Q31" s="62">
        <v>24</v>
      </c>
      <c r="R31" s="46" t="s">
        <v>50</v>
      </c>
      <c r="S31" s="38">
        <v>126450</v>
      </c>
      <c r="T31" s="38">
        <v>108300</v>
      </c>
      <c r="U31" s="38">
        <f t="shared" si="3"/>
        <v>18150</v>
      </c>
    </row>
    <row r="32" spans="1:21" s="43" customFormat="1" ht="28.5" customHeight="1" x14ac:dyDescent="0.25">
      <c r="A32" s="33"/>
      <c r="B32" s="55"/>
      <c r="C32" s="25"/>
      <c r="D32" s="35"/>
      <c r="E32" s="25"/>
      <c r="F32" s="25"/>
      <c r="G32" s="25"/>
      <c r="H32" s="25"/>
      <c r="I32" s="25"/>
      <c r="J32" s="25"/>
      <c r="K32" s="28"/>
      <c r="L32" s="28"/>
      <c r="M32" s="28"/>
      <c r="N32" s="28"/>
      <c r="O32" s="28"/>
      <c r="P32" s="42"/>
      <c r="Q32" s="62">
        <v>25</v>
      </c>
      <c r="R32" s="46" t="s">
        <v>51</v>
      </c>
      <c r="S32" s="38">
        <v>2940</v>
      </c>
      <c r="T32" s="38">
        <v>2160</v>
      </c>
      <c r="U32" s="38">
        <f t="shared" si="3"/>
        <v>780</v>
      </c>
    </row>
    <row r="33" spans="1:21" s="43" customFormat="1" ht="28.5" customHeight="1" x14ac:dyDescent="0.25">
      <c r="A33" s="33"/>
      <c r="B33" s="55"/>
      <c r="C33" s="25"/>
      <c r="D33" s="35"/>
      <c r="E33" s="25"/>
      <c r="F33" s="25"/>
      <c r="G33" s="25"/>
      <c r="H33" s="25"/>
      <c r="I33" s="25"/>
      <c r="J33" s="25"/>
      <c r="K33" s="28"/>
      <c r="L33" s="28"/>
      <c r="M33" s="28"/>
      <c r="N33" s="28"/>
      <c r="O33" s="28"/>
      <c r="P33" s="42"/>
      <c r="Q33" s="62">
        <v>26</v>
      </c>
      <c r="R33" s="46" t="s">
        <v>53</v>
      </c>
      <c r="S33" s="38">
        <v>11400</v>
      </c>
      <c r="T33" s="38">
        <v>10020</v>
      </c>
      <c r="U33" s="38">
        <f t="shared" si="3"/>
        <v>1380</v>
      </c>
    </row>
    <row r="34" spans="1:21" s="43" customFormat="1" ht="28.5" customHeight="1" x14ac:dyDescent="0.25">
      <c r="A34" s="33"/>
      <c r="B34" s="55"/>
      <c r="C34" s="25"/>
      <c r="D34" s="35"/>
      <c r="E34" s="25"/>
      <c r="F34" s="25"/>
      <c r="G34" s="25"/>
      <c r="H34" s="25"/>
      <c r="I34" s="25"/>
      <c r="J34" s="25"/>
      <c r="K34" s="28"/>
      <c r="L34" s="28"/>
      <c r="M34" s="28"/>
      <c r="N34" s="28"/>
      <c r="O34" s="28"/>
      <c r="P34" s="42"/>
      <c r="Q34" s="62">
        <v>27</v>
      </c>
      <c r="R34" s="46" t="s">
        <v>54</v>
      </c>
      <c r="S34" s="38">
        <v>316875</v>
      </c>
      <c r="T34" s="38">
        <v>198960</v>
      </c>
      <c r="U34" s="38">
        <f t="shared" si="3"/>
        <v>117915</v>
      </c>
    </row>
    <row r="35" spans="1:21" s="43" customFormat="1" ht="28.5" customHeight="1" x14ac:dyDescent="0.25">
      <c r="A35" s="33"/>
      <c r="B35" s="55"/>
      <c r="C35" s="25"/>
      <c r="D35" s="35"/>
      <c r="E35" s="25"/>
      <c r="F35" s="25"/>
      <c r="G35" s="25"/>
      <c r="H35" s="25"/>
      <c r="I35" s="25"/>
      <c r="J35" s="25"/>
      <c r="K35" s="28"/>
      <c r="L35" s="28"/>
      <c r="M35" s="28"/>
      <c r="N35" s="28"/>
      <c r="O35" s="28"/>
      <c r="P35" s="42"/>
      <c r="Q35" s="62">
        <v>28</v>
      </c>
      <c r="R35" s="46" t="s">
        <v>56</v>
      </c>
      <c r="S35" s="38">
        <v>220500</v>
      </c>
      <c r="T35" s="38">
        <v>63075</v>
      </c>
      <c r="U35" s="38">
        <f t="shared" si="3"/>
        <v>157425</v>
      </c>
    </row>
    <row r="36" spans="1:21" s="43" customFormat="1" ht="28.5" customHeight="1" x14ac:dyDescent="0.25">
      <c r="A36" s="33"/>
      <c r="B36" s="55"/>
      <c r="C36" s="25"/>
      <c r="D36" s="35"/>
      <c r="E36" s="25"/>
      <c r="F36" s="25"/>
      <c r="G36" s="25"/>
      <c r="H36" s="25"/>
      <c r="I36" s="25"/>
      <c r="J36" s="25"/>
      <c r="K36" s="28"/>
      <c r="L36" s="28"/>
      <c r="M36" s="28"/>
      <c r="N36" s="28"/>
      <c r="O36" s="28"/>
      <c r="P36" s="42"/>
      <c r="Q36" s="63">
        <v>29</v>
      </c>
      <c r="R36" s="60" t="s">
        <v>57</v>
      </c>
      <c r="S36" s="50">
        <v>2625</v>
      </c>
      <c r="T36" s="50">
        <v>2475</v>
      </c>
      <c r="U36" s="50">
        <f t="shared" si="3"/>
        <v>150</v>
      </c>
    </row>
  </sheetData>
  <mergeCells count="29">
    <mergeCell ref="A7:B7"/>
    <mergeCell ref="Q7:R7"/>
    <mergeCell ref="B10:B11"/>
    <mergeCell ref="B12:B13"/>
    <mergeCell ref="N2:N4"/>
    <mergeCell ref="Q2:U2"/>
    <mergeCell ref="Q3:U3"/>
    <mergeCell ref="T4:U4"/>
    <mergeCell ref="Q5:Q6"/>
    <mergeCell ref="R5:R6"/>
    <mergeCell ref="S5:S6"/>
    <mergeCell ref="T5:T6"/>
    <mergeCell ref="U5:U6"/>
    <mergeCell ref="H1:H4"/>
    <mergeCell ref="I1:I4"/>
    <mergeCell ref="K1:L1"/>
    <mergeCell ref="M1:N1"/>
    <mergeCell ref="O1:O4"/>
    <mergeCell ref="Q1:U1"/>
    <mergeCell ref="J2:J4"/>
    <mergeCell ref="K2:K4"/>
    <mergeCell ref="L2:L4"/>
    <mergeCell ref="M2:M4"/>
    <mergeCell ref="G1:G4"/>
    <mergeCell ref="A1:A4"/>
    <mergeCell ref="B1:B4"/>
    <mergeCell ref="C1:C4"/>
    <mergeCell ref="D1:D4"/>
    <mergeCell ref="F1:F4"/>
  </mergeCells>
  <pageMargins left="0.75" right="0.5" top="0.5" bottom="0.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ĐCG</vt:lpstr>
      <vt:lpstr>ĐCG!Print_Titles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Thi Hang</dc:creator>
  <cp:lastModifiedBy>Ngo Minh Quan</cp:lastModifiedBy>
  <cp:lastPrinted>2024-02-05T07:51:16Z</cp:lastPrinted>
  <dcterms:created xsi:type="dcterms:W3CDTF">2023-01-30T03:12:44Z</dcterms:created>
  <dcterms:modified xsi:type="dcterms:W3CDTF">2024-02-23T03:44:16Z</dcterms:modified>
</cp:coreProperties>
</file>